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814-20 - Oprava střešního..." sheetId="2" r:id="rId2"/>
  </sheets>
  <definedNames>
    <definedName name="_xlnm.Print_Titles" localSheetId="1">'814-20 - Oprava střešního...'!$130:$130</definedName>
    <definedName name="_xlnm.Print_Titles" localSheetId="0">'Rekapitulace stavby'!$85:$85</definedName>
    <definedName name="_xlnm.Print_Area" localSheetId="1">'814-20 - Oprava střešního...'!$C$4:$Q$70,'814-20 - Oprava střešního...'!$C$76:$Q$115,'814-20 - Oprava střešního...'!$C$121:$Q$435</definedName>
    <definedName name="_xlnm.Print_Area" localSheetId="0">'Rekapitulace stavby'!$C$4:$AP$70,'Rekapitulace stavby'!$C$76:$AP$105</definedName>
  </definedNames>
  <calcPr calcId="101716" fullCalcOnLoad="1"/>
</workbook>
</file>

<file path=xl/calcChain.xml><?xml version="1.0" encoding="utf-8"?>
<calcChain xmlns="http://schemas.openxmlformats.org/spreadsheetml/2006/main">
  <c r="N435" i="2"/>
  <c r="AA426"/>
  <c r="AA429"/>
  <c r="AA432"/>
  <c r="AA425"/>
  <c r="Y426"/>
  <c r="Y429"/>
  <c r="Y432"/>
  <c r="Y425"/>
  <c r="W426"/>
  <c r="W429"/>
  <c r="W432"/>
  <c r="W425"/>
  <c r="BK426"/>
  <c r="BK429"/>
  <c r="BK432"/>
  <c r="BK425"/>
  <c r="N425"/>
  <c r="AA422"/>
  <c r="AA421"/>
  <c r="Y422"/>
  <c r="Y421"/>
  <c r="W422"/>
  <c r="W421"/>
  <c r="BK422"/>
  <c r="BK421"/>
  <c r="N421"/>
  <c r="AA420"/>
  <c r="Y420"/>
  <c r="W420"/>
  <c r="BK420"/>
  <c r="N420"/>
  <c r="AA411"/>
  <c r="AA414"/>
  <c r="AA417"/>
  <c r="AA410"/>
  <c r="Y411"/>
  <c r="Y414"/>
  <c r="Y417"/>
  <c r="Y410"/>
  <c r="W411"/>
  <c r="W414"/>
  <c r="W417"/>
  <c r="W410"/>
  <c r="BK411"/>
  <c r="BK414"/>
  <c r="BK417"/>
  <c r="BK410"/>
  <c r="N410"/>
  <c r="AA401"/>
  <c r="AA404"/>
  <c r="AA407"/>
  <c r="AA400"/>
  <c r="Y401"/>
  <c r="Y404"/>
  <c r="Y407"/>
  <c r="Y400"/>
  <c r="W401"/>
  <c r="W404"/>
  <c r="W407"/>
  <c r="W400"/>
  <c r="BK401"/>
  <c r="BK404"/>
  <c r="BK407"/>
  <c r="BK400"/>
  <c r="N400"/>
  <c r="AA389"/>
  <c r="AA392"/>
  <c r="AA396"/>
  <c r="AA399"/>
  <c r="AA388"/>
  <c r="Y389"/>
  <c r="Y392"/>
  <c r="Y396"/>
  <c r="Y399"/>
  <c r="Y388"/>
  <c r="W389"/>
  <c r="W392"/>
  <c r="W396"/>
  <c r="W399"/>
  <c r="W388"/>
  <c r="BK389"/>
  <c r="BK392"/>
  <c r="BK396"/>
  <c r="BK399"/>
  <c r="BK388"/>
  <c r="N388"/>
  <c r="AA383"/>
  <c r="AA387"/>
  <c r="AA382"/>
  <c r="Y383"/>
  <c r="Y387"/>
  <c r="Y382"/>
  <c r="W383"/>
  <c r="W387"/>
  <c r="W382"/>
  <c r="BK383"/>
  <c r="BK387"/>
  <c r="BK382"/>
  <c r="N382"/>
  <c r="AA370"/>
  <c r="AA373"/>
  <c r="AA376"/>
  <c r="AA379"/>
  <c r="AA369"/>
  <c r="Y370"/>
  <c r="Y373"/>
  <c r="Y376"/>
  <c r="Y379"/>
  <c r="Y369"/>
  <c r="W370"/>
  <c r="W373"/>
  <c r="W376"/>
  <c r="W379"/>
  <c r="W369"/>
  <c r="BK370"/>
  <c r="BK373"/>
  <c r="BK376"/>
  <c r="BK379"/>
  <c r="BK369"/>
  <c r="N369"/>
  <c r="AA346"/>
  <c r="AA350"/>
  <c r="AA355"/>
  <c r="AA361"/>
  <c r="AA363"/>
  <c r="AA366"/>
  <c r="AA368"/>
  <c r="AA345"/>
  <c r="Y346"/>
  <c r="Y350"/>
  <c r="Y355"/>
  <c r="Y361"/>
  <c r="Y363"/>
  <c r="Y366"/>
  <c r="Y368"/>
  <c r="Y345"/>
  <c r="W346"/>
  <c r="W350"/>
  <c r="W355"/>
  <c r="W361"/>
  <c r="W363"/>
  <c r="W366"/>
  <c r="W368"/>
  <c r="W345"/>
  <c r="BK346"/>
  <c r="BK350"/>
  <c r="BK355"/>
  <c r="BK361"/>
  <c r="BK363"/>
  <c r="BK366"/>
  <c r="BK368"/>
  <c r="BK345"/>
  <c r="N345"/>
  <c r="AA207"/>
  <c r="AA211"/>
  <c r="AA214"/>
  <c r="AA217"/>
  <c r="AA222"/>
  <c r="AA227"/>
  <c r="AA232"/>
  <c r="AA244"/>
  <c r="AA256"/>
  <c r="AA259"/>
  <c r="AA271"/>
  <c r="AA276"/>
  <c r="AA278"/>
  <c r="AA281"/>
  <c r="AA286"/>
  <c r="AA287"/>
  <c r="AA291"/>
  <c r="AA292"/>
  <c r="AA296"/>
  <c r="AA300"/>
  <c r="AA303"/>
  <c r="AA316"/>
  <c r="AA328"/>
  <c r="AA332"/>
  <c r="AA333"/>
  <c r="AA337"/>
  <c r="AA338"/>
  <c r="AA341"/>
  <c r="AA344"/>
  <c r="AA206"/>
  <c r="Y207"/>
  <c r="Y211"/>
  <c r="Y214"/>
  <c r="Y217"/>
  <c r="Y222"/>
  <c r="Y227"/>
  <c r="Y232"/>
  <c r="Y244"/>
  <c r="Y256"/>
  <c r="Y259"/>
  <c r="Y271"/>
  <c r="Y276"/>
  <c r="Y278"/>
  <c r="Y281"/>
  <c r="Y286"/>
  <c r="Y287"/>
  <c r="Y291"/>
  <c r="Y292"/>
  <c r="Y296"/>
  <c r="Y300"/>
  <c r="Y303"/>
  <c r="Y316"/>
  <c r="Y328"/>
  <c r="Y332"/>
  <c r="Y333"/>
  <c r="Y337"/>
  <c r="Y338"/>
  <c r="Y341"/>
  <c r="Y344"/>
  <c r="Y206"/>
  <c r="W207"/>
  <c r="W211"/>
  <c r="W214"/>
  <c r="W217"/>
  <c r="W222"/>
  <c r="W227"/>
  <c r="W232"/>
  <c r="W244"/>
  <c r="W256"/>
  <c r="W259"/>
  <c r="W271"/>
  <c r="W276"/>
  <c r="W278"/>
  <c r="W281"/>
  <c r="W286"/>
  <c r="W287"/>
  <c r="W291"/>
  <c r="W292"/>
  <c r="W296"/>
  <c r="W300"/>
  <c r="W303"/>
  <c r="W316"/>
  <c r="W328"/>
  <c r="W332"/>
  <c r="W333"/>
  <c r="W337"/>
  <c r="W338"/>
  <c r="W341"/>
  <c r="W344"/>
  <c r="W206"/>
  <c r="BK207"/>
  <c r="BK211"/>
  <c r="BK214"/>
  <c r="BK217"/>
  <c r="BK222"/>
  <c r="BK227"/>
  <c r="BK232"/>
  <c r="BK244"/>
  <c r="BK256"/>
  <c r="BK259"/>
  <c r="BK271"/>
  <c r="BK276"/>
  <c r="BK278"/>
  <c r="BK281"/>
  <c r="BK286"/>
  <c r="BK287"/>
  <c r="BK291"/>
  <c r="BK292"/>
  <c r="BK296"/>
  <c r="BK300"/>
  <c r="BK303"/>
  <c r="BK316"/>
  <c r="BK328"/>
  <c r="BK332"/>
  <c r="BK333"/>
  <c r="BK337"/>
  <c r="BK338"/>
  <c r="BK341"/>
  <c r="BK344"/>
  <c r="BK206"/>
  <c r="N206"/>
  <c r="AA205"/>
  <c r="Y205"/>
  <c r="W205"/>
  <c r="BK205"/>
  <c r="N205"/>
  <c r="AA204"/>
  <c r="AA203"/>
  <c r="Y204"/>
  <c r="Y203"/>
  <c r="W204"/>
  <c r="W203"/>
  <c r="BK204"/>
  <c r="BK203"/>
  <c r="N203"/>
  <c r="AA190"/>
  <c r="AA193"/>
  <c r="AA194"/>
  <c r="AA195"/>
  <c r="AA196"/>
  <c r="AA197"/>
  <c r="AA200"/>
  <c r="AA189"/>
  <c r="Y190"/>
  <c r="Y193"/>
  <c r="Y194"/>
  <c r="Y195"/>
  <c r="Y196"/>
  <c r="Y197"/>
  <c r="Y200"/>
  <c r="Y189"/>
  <c r="W190"/>
  <c r="W193"/>
  <c r="W194"/>
  <c r="W195"/>
  <c r="W196"/>
  <c r="W197"/>
  <c r="W200"/>
  <c r="W189"/>
  <c r="BK190"/>
  <c r="BK193"/>
  <c r="BK194"/>
  <c r="BK195"/>
  <c r="BK196"/>
  <c r="BK197"/>
  <c r="BK200"/>
  <c r="BK189"/>
  <c r="N189"/>
  <c r="AA159"/>
  <c r="AA162"/>
  <c r="AA165"/>
  <c r="AA168"/>
  <c r="AA171"/>
  <c r="AA174"/>
  <c r="AA177"/>
  <c r="AA180"/>
  <c r="AA183"/>
  <c r="AA186"/>
  <c r="AA158"/>
  <c r="Y159"/>
  <c r="Y162"/>
  <c r="Y165"/>
  <c r="Y168"/>
  <c r="Y171"/>
  <c r="Y174"/>
  <c r="Y177"/>
  <c r="Y180"/>
  <c r="Y183"/>
  <c r="Y186"/>
  <c r="Y158"/>
  <c r="W159"/>
  <c r="W162"/>
  <c r="W165"/>
  <c r="W168"/>
  <c r="W171"/>
  <c r="W174"/>
  <c r="W177"/>
  <c r="W180"/>
  <c r="W183"/>
  <c r="W186"/>
  <c r="W158"/>
  <c r="BK159"/>
  <c r="BK162"/>
  <c r="BK165"/>
  <c r="BK168"/>
  <c r="BK171"/>
  <c r="BK174"/>
  <c r="BK177"/>
  <c r="BK180"/>
  <c r="BK183"/>
  <c r="BK186"/>
  <c r="BK158"/>
  <c r="N158"/>
  <c r="AA152"/>
  <c r="AA155"/>
  <c r="AA151"/>
  <c r="Y152"/>
  <c r="Y155"/>
  <c r="Y151"/>
  <c r="W152"/>
  <c r="W155"/>
  <c r="W151"/>
  <c r="BK152"/>
  <c r="BK155"/>
  <c r="BK151"/>
  <c r="N151"/>
  <c r="AA138"/>
  <c r="AA141"/>
  <c r="AA144"/>
  <c r="AA147"/>
  <c r="AA137"/>
  <c r="Y138"/>
  <c r="Y141"/>
  <c r="Y144"/>
  <c r="Y147"/>
  <c r="Y137"/>
  <c r="W138"/>
  <c r="W141"/>
  <c r="W144"/>
  <c r="W147"/>
  <c r="W137"/>
  <c r="BK138"/>
  <c r="BK141"/>
  <c r="BK144"/>
  <c r="BK147"/>
  <c r="BK137"/>
  <c r="N137"/>
  <c r="AA134"/>
  <c r="AA133"/>
  <c r="Y134"/>
  <c r="Y133"/>
  <c r="W134"/>
  <c r="W133"/>
  <c r="BK134"/>
  <c r="BK133"/>
  <c r="N133"/>
  <c r="AA132"/>
  <c r="Y132"/>
  <c r="W132"/>
  <c r="BK132"/>
  <c r="N132"/>
  <c r="AA131"/>
  <c r="Y131"/>
  <c r="W131"/>
  <c r="BK131"/>
  <c r="N131"/>
  <c r="BI108"/>
  <c r="BI109"/>
  <c r="BI110"/>
  <c r="BI111"/>
  <c r="BI112"/>
  <c r="BI113"/>
  <c r="BI134"/>
  <c r="BI138"/>
  <c r="BI141"/>
  <c r="BI144"/>
  <c r="BI147"/>
  <c r="BI152"/>
  <c r="BI155"/>
  <c r="BI159"/>
  <c r="BI162"/>
  <c r="BI165"/>
  <c r="BI168"/>
  <c r="BI171"/>
  <c r="BI174"/>
  <c r="BI177"/>
  <c r="BI180"/>
  <c r="BI183"/>
  <c r="BI186"/>
  <c r="BI190"/>
  <c r="BI193"/>
  <c r="BI194"/>
  <c r="BI195"/>
  <c r="BI196"/>
  <c r="BI197"/>
  <c r="BI200"/>
  <c r="BI204"/>
  <c r="BI207"/>
  <c r="BI211"/>
  <c r="BI214"/>
  <c r="BI217"/>
  <c r="BI222"/>
  <c r="BI227"/>
  <c r="BI232"/>
  <c r="BI244"/>
  <c r="BI256"/>
  <c r="BI259"/>
  <c r="BI271"/>
  <c r="BI276"/>
  <c r="BI278"/>
  <c r="BI281"/>
  <c r="BI286"/>
  <c r="BI287"/>
  <c r="BI291"/>
  <c r="BI292"/>
  <c r="BI296"/>
  <c r="BI300"/>
  <c r="BI303"/>
  <c r="BI316"/>
  <c r="BI328"/>
  <c r="BI332"/>
  <c r="BI333"/>
  <c r="BI337"/>
  <c r="BI338"/>
  <c r="BI341"/>
  <c r="BI344"/>
  <c r="BI346"/>
  <c r="BI350"/>
  <c r="BI355"/>
  <c r="BI361"/>
  <c r="BI363"/>
  <c r="BI366"/>
  <c r="BI368"/>
  <c r="BI370"/>
  <c r="BI373"/>
  <c r="BI376"/>
  <c r="BI379"/>
  <c r="BI383"/>
  <c r="BI387"/>
  <c r="BI389"/>
  <c r="BI392"/>
  <c r="BI396"/>
  <c r="BI399"/>
  <c r="BI401"/>
  <c r="BI404"/>
  <c r="BI407"/>
  <c r="BI411"/>
  <c r="BI414"/>
  <c r="BI417"/>
  <c r="BI422"/>
  <c r="BI426"/>
  <c r="BI429"/>
  <c r="BI432"/>
  <c r="H35"/>
  <c r="BD88" i="1"/>
  <c r="BH108" i="2"/>
  <c r="BH109"/>
  <c r="BH110"/>
  <c r="BH111"/>
  <c r="BH112"/>
  <c r="BH113"/>
  <c r="BH134"/>
  <c r="BH138"/>
  <c r="BH141"/>
  <c r="BH144"/>
  <c r="BH147"/>
  <c r="BH152"/>
  <c r="BH155"/>
  <c r="BH159"/>
  <c r="BH162"/>
  <c r="BH165"/>
  <c r="BH168"/>
  <c r="BH171"/>
  <c r="BH174"/>
  <c r="BH177"/>
  <c r="BH180"/>
  <c r="BH183"/>
  <c r="BH186"/>
  <c r="BH190"/>
  <c r="BH193"/>
  <c r="BH194"/>
  <c r="BH195"/>
  <c r="BH196"/>
  <c r="BH197"/>
  <c r="BH200"/>
  <c r="BH204"/>
  <c r="BH207"/>
  <c r="BH211"/>
  <c r="BH214"/>
  <c r="BH217"/>
  <c r="BH222"/>
  <c r="BH227"/>
  <c r="BH232"/>
  <c r="BH244"/>
  <c r="BH256"/>
  <c r="BH259"/>
  <c r="BH271"/>
  <c r="BH276"/>
  <c r="BH278"/>
  <c r="BH281"/>
  <c r="BH286"/>
  <c r="BH287"/>
  <c r="BH291"/>
  <c r="BH292"/>
  <c r="BH296"/>
  <c r="BH300"/>
  <c r="BH303"/>
  <c r="BH316"/>
  <c r="BH328"/>
  <c r="BH332"/>
  <c r="BH333"/>
  <c r="BH337"/>
  <c r="BH338"/>
  <c r="BH341"/>
  <c r="BH344"/>
  <c r="BH346"/>
  <c r="BH350"/>
  <c r="BH355"/>
  <c r="BH361"/>
  <c r="BH363"/>
  <c r="BH366"/>
  <c r="BH368"/>
  <c r="BH370"/>
  <c r="BH373"/>
  <c r="BH376"/>
  <c r="BH379"/>
  <c r="BH383"/>
  <c r="BH387"/>
  <c r="BH389"/>
  <c r="BH392"/>
  <c r="BH396"/>
  <c r="BH399"/>
  <c r="BH401"/>
  <c r="BH404"/>
  <c r="BH407"/>
  <c r="BH411"/>
  <c r="BH414"/>
  <c r="BH417"/>
  <c r="BH422"/>
  <c r="BH426"/>
  <c r="BH429"/>
  <c r="BH432"/>
  <c r="H34"/>
  <c r="BC88" i="1"/>
  <c r="BG108" i="2"/>
  <c r="BG109"/>
  <c r="BG110"/>
  <c r="BG111"/>
  <c r="BG112"/>
  <c r="BG113"/>
  <c r="BG134"/>
  <c r="BG138"/>
  <c r="BG141"/>
  <c r="BG144"/>
  <c r="BG147"/>
  <c r="BG152"/>
  <c r="BG155"/>
  <c r="BG159"/>
  <c r="BG162"/>
  <c r="BG165"/>
  <c r="BG168"/>
  <c r="BG171"/>
  <c r="BG174"/>
  <c r="BG177"/>
  <c r="BG180"/>
  <c r="BG183"/>
  <c r="BG186"/>
  <c r="BG190"/>
  <c r="BG193"/>
  <c r="BG194"/>
  <c r="BG195"/>
  <c r="BG196"/>
  <c r="BG197"/>
  <c r="BG200"/>
  <c r="BG204"/>
  <c r="BG207"/>
  <c r="BG211"/>
  <c r="BG214"/>
  <c r="BG217"/>
  <c r="BG222"/>
  <c r="BG227"/>
  <c r="BG232"/>
  <c r="BG244"/>
  <c r="BG256"/>
  <c r="BG259"/>
  <c r="BG271"/>
  <c r="BG276"/>
  <c r="BG278"/>
  <c r="BG281"/>
  <c r="BG286"/>
  <c r="BG287"/>
  <c r="BG291"/>
  <c r="BG292"/>
  <c r="BG296"/>
  <c r="BG300"/>
  <c r="BG303"/>
  <c r="BG316"/>
  <c r="BG328"/>
  <c r="BG332"/>
  <c r="BG333"/>
  <c r="BG337"/>
  <c r="BG338"/>
  <c r="BG341"/>
  <c r="BG344"/>
  <c r="BG346"/>
  <c r="BG350"/>
  <c r="BG355"/>
  <c r="BG361"/>
  <c r="BG363"/>
  <c r="BG366"/>
  <c r="BG368"/>
  <c r="BG370"/>
  <c r="BG373"/>
  <c r="BG376"/>
  <c r="BG379"/>
  <c r="BG383"/>
  <c r="BG387"/>
  <c r="BG389"/>
  <c r="BG392"/>
  <c r="BG396"/>
  <c r="BG399"/>
  <c r="BG401"/>
  <c r="BG404"/>
  <c r="BG407"/>
  <c r="BG411"/>
  <c r="BG414"/>
  <c r="BG417"/>
  <c r="BG422"/>
  <c r="BG426"/>
  <c r="BG429"/>
  <c r="BG432"/>
  <c r="H33"/>
  <c r="BB88" i="1"/>
  <c r="N87" i="2"/>
  <c r="N108"/>
  <c r="BF108"/>
  <c r="N109"/>
  <c r="BF109"/>
  <c r="N110"/>
  <c r="BF110"/>
  <c r="N111"/>
  <c r="BF111"/>
  <c r="N112"/>
  <c r="BF112"/>
  <c r="N113"/>
  <c r="BF113"/>
  <c r="BF134"/>
  <c r="BF138"/>
  <c r="BF141"/>
  <c r="BF144"/>
  <c r="BF147"/>
  <c r="BF152"/>
  <c r="BF155"/>
  <c r="BF159"/>
  <c r="BF162"/>
  <c r="BF165"/>
  <c r="N168"/>
  <c r="BF168"/>
  <c r="N171"/>
  <c r="BF171"/>
  <c r="N174"/>
  <c r="BF174"/>
  <c r="N177"/>
  <c r="BF177"/>
  <c r="N180"/>
  <c r="BF180"/>
  <c r="N183"/>
  <c r="BF183"/>
  <c r="BF186"/>
  <c r="N190"/>
  <c r="BF190"/>
  <c r="N193"/>
  <c r="BF193"/>
  <c r="BF194"/>
  <c r="N195"/>
  <c r="BF195"/>
  <c r="N196"/>
  <c r="BF196"/>
  <c r="N197"/>
  <c r="BF197"/>
  <c r="N200"/>
  <c r="BF200"/>
  <c r="BF204"/>
  <c r="BF207"/>
  <c r="BF211"/>
  <c r="BF214"/>
  <c r="N217"/>
  <c r="BF217"/>
  <c r="N222"/>
  <c r="BF222"/>
  <c r="N227"/>
  <c r="BF227"/>
  <c r="N232"/>
  <c r="BF232"/>
  <c r="BF244"/>
  <c r="BF256"/>
  <c r="N259"/>
  <c r="BF259"/>
  <c r="N271"/>
  <c r="BF271"/>
  <c r="N276"/>
  <c r="BF276"/>
  <c r="N278"/>
  <c r="BF278"/>
  <c r="N281"/>
  <c r="BF281"/>
  <c r="N286"/>
  <c r="BF286"/>
  <c r="N287"/>
  <c r="BF287"/>
  <c r="N291"/>
  <c r="BF291"/>
  <c r="N292"/>
  <c r="BF292"/>
  <c r="N296"/>
  <c r="BF296"/>
  <c r="N300"/>
  <c r="BF300"/>
  <c r="N303"/>
  <c r="BF303"/>
  <c r="N316"/>
  <c r="BF316"/>
  <c r="BF328"/>
  <c r="BF332"/>
  <c r="N333"/>
  <c r="BF333"/>
  <c r="N337"/>
  <c r="BF337"/>
  <c r="BF338"/>
  <c r="BF341"/>
  <c r="BF344"/>
  <c r="BF346"/>
  <c r="BF350"/>
  <c r="BF355"/>
  <c r="BF361"/>
  <c r="N363"/>
  <c r="BF363"/>
  <c r="BF366"/>
  <c r="BF368"/>
  <c r="N370"/>
  <c r="BF370"/>
  <c r="N373"/>
  <c r="BF373"/>
  <c r="N376"/>
  <c r="BF376"/>
  <c r="N379"/>
  <c r="BF379"/>
  <c r="N383"/>
  <c r="BF383"/>
  <c r="BF387"/>
  <c r="N389"/>
  <c r="BF389"/>
  <c r="N392"/>
  <c r="BF392"/>
  <c r="BF396"/>
  <c r="BF399"/>
  <c r="N401"/>
  <c r="BF401"/>
  <c r="BF404"/>
  <c r="BF407"/>
  <c r="BF411"/>
  <c r="BF414"/>
  <c r="BF417"/>
  <c r="N422"/>
  <c r="BF422"/>
  <c r="N426"/>
  <c r="BF426"/>
  <c r="N429"/>
  <c r="BF429"/>
  <c r="N432"/>
  <c r="BF432"/>
  <c r="H32"/>
  <c r="BA88" i="1"/>
  <c r="BE108" i="2"/>
  <c r="BE109"/>
  <c r="BE110"/>
  <c r="BE111"/>
  <c r="BE112"/>
  <c r="BE113"/>
  <c r="N134"/>
  <c r="BE134"/>
  <c r="N138"/>
  <c r="BE138"/>
  <c r="N141"/>
  <c r="BE141"/>
  <c r="N144"/>
  <c r="BE144"/>
  <c r="N147"/>
  <c r="BE147"/>
  <c r="N152"/>
  <c r="BE152"/>
  <c r="N155"/>
  <c r="BE155"/>
  <c r="N159"/>
  <c r="BE159"/>
  <c r="N162"/>
  <c r="BE162"/>
  <c r="N165"/>
  <c r="BE165"/>
  <c r="BE168"/>
  <c r="BE171"/>
  <c r="BE174"/>
  <c r="BE177"/>
  <c r="BE180"/>
  <c r="BE183"/>
  <c r="N186"/>
  <c r="BE186"/>
  <c r="BE190"/>
  <c r="BE193"/>
  <c r="N194"/>
  <c r="BE194"/>
  <c r="BE195"/>
  <c r="BE196"/>
  <c r="BE197"/>
  <c r="BE200"/>
  <c r="N204"/>
  <c r="BE204"/>
  <c r="N207"/>
  <c r="BE207"/>
  <c r="N211"/>
  <c r="BE211"/>
  <c r="N214"/>
  <c r="BE214"/>
  <c r="BE217"/>
  <c r="BE222"/>
  <c r="BE227"/>
  <c r="BE232"/>
  <c r="N244"/>
  <c r="BE244"/>
  <c r="N256"/>
  <c r="BE256"/>
  <c r="BE259"/>
  <c r="BE271"/>
  <c r="BE276"/>
  <c r="BE278"/>
  <c r="BE281"/>
  <c r="BE286"/>
  <c r="BE287"/>
  <c r="BE291"/>
  <c r="BE292"/>
  <c r="BE296"/>
  <c r="BE300"/>
  <c r="BE303"/>
  <c r="BE316"/>
  <c r="N328"/>
  <c r="BE328"/>
  <c r="N332"/>
  <c r="BE332"/>
  <c r="BE333"/>
  <c r="BE337"/>
  <c r="N338"/>
  <c r="BE338"/>
  <c r="N341"/>
  <c r="BE341"/>
  <c r="N344"/>
  <c r="BE344"/>
  <c r="N346"/>
  <c r="BE346"/>
  <c r="N350"/>
  <c r="BE350"/>
  <c r="N355"/>
  <c r="BE355"/>
  <c r="N361"/>
  <c r="BE361"/>
  <c r="BE363"/>
  <c r="N366"/>
  <c r="BE366"/>
  <c r="N368"/>
  <c r="BE368"/>
  <c r="BE370"/>
  <c r="BE373"/>
  <c r="BE376"/>
  <c r="BE379"/>
  <c r="BE383"/>
  <c r="N387"/>
  <c r="BE387"/>
  <c r="BE389"/>
  <c r="BE392"/>
  <c r="N396"/>
  <c r="BE396"/>
  <c r="N399"/>
  <c r="BE399"/>
  <c r="BE401"/>
  <c r="N404"/>
  <c r="BE404"/>
  <c r="N407"/>
  <c r="BE407"/>
  <c r="N411"/>
  <c r="BE411"/>
  <c r="N414"/>
  <c r="BE414"/>
  <c r="N417"/>
  <c r="BE417"/>
  <c r="BE422"/>
  <c r="BE426"/>
  <c r="BE429"/>
  <c r="BE432"/>
  <c r="H31"/>
  <c r="AZ88" i="1"/>
  <c r="AY88"/>
  <c r="AX88"/>
  <c r="M32" i="2"/>
  <c r="AW88" i="1"/>
  <c r="M31" i="2"/>
  <c r="AV88" i="1"/>
  <c r="AU88"/>
  <c r="M26" i="2"/>
  <c r="N107"/>
  <c r="M27"/>
  <c r="M29"/>
  <c r="AG88" i="1"/>
  <c r="AS88"/>
  <c r="N105" i="2"/>
  <c r="N104"/>
  <c r="N103"/>
  <c r="N102"/>
  <c r="N101"/>
  <c r="N100"/>
  <c r="N99"/>
  <c r="N98"/>
  <c r="N97"/>
  <c r="N96"/>
  <c r="N95"/>
  <c r="N94"/>
  <c r="N93"/>
  <c r="N92"/>
  <c r="N91"/>
  <c r="N90"/>
  <c r="N89"/>
  <c r="N88"/>
  <c r="M128"/>
  <c r="E14"/>
  <c r="F128"/>
  <c r="M127"/>
  <c r="F127"/>
  <c r="O8"/>
  <c r="M125"/>
  <c r="F125"/>
  <c r="F123"/>
  <c r="L115"/>
  <c r="M83"/>
  <c r="F83"/>
  <c r="M82"/>
  <c r="F82"/>
  <c r="M80"/>
  <c r="F80"/>
  <c r="F78"/>
  <c r="L37"/>
  <c r="O14"/>
  <c r="O13"/>
  <c r="BD87" i="1"/>
  <c r="CH91"/>
  <c r="CH92"/>
  <c r="CH93"/>
  <c r="CH94"/>
  <c r="CH95"/>
  <c r="CH96"/>
  <c r="CH97"/>
  <c r="CH98"/>
  <c r="CH99"/>
  <c r="CH100"/>
  <c r="CH101"/>
  <c r="CH102"/>
  <c r="CH103"/>
  <c r="W35"/>
  <c r="BC87"/>
  <c r="CG91"/>
  <c r="CG92"/>
  <c r="CG93"/>
  <c r="CG94"/>
  <c r="CG95"/>
  <c r="CG96"/>
  <c r="CG97"/>
  <c r="CG98"/>
  <c r="CG99"/>
  <c r="CG100"/>
  <c r="CG101"/>
  <c r="CG102"/>
  <c r="CG103"/>
  <c r="W34"/>
  <c r="BB87"/>
  <c r="CF91"/>
  <c r="CF92"/>
  <c r="CF93"/>
  <c r="CF94"/>
  <c r="CF95"/>
  <c r="CF96"/>
  <c r="CF97"/>
  <c r="CF98"/>
  <c r="CF99"/>
  <c r="CF100"/>
  <c r="CF101"/>
  <c r="CF102"/>
  <c r="CF103"/>
  <c r="W33"/>
  <c r="BA87"/>
  <c r="AW87"/>
  <c r="BZ91"/>
  <c r="BZ92"/>
  <c r="BZ93"/>
  <c r="BZ94"/>
  <c r="BZ95"/>
  <c r="BZ96"/>
  <c r="BZ97"/>
  <c r="BZ98"/>
  <c r="BZ99"/>
  <c r="BZ100"/>
  <c r="BZ101"/>
  <c r="BZ102"/>
  <c r="BZ103"/>
  <c r="AK32"/>
  <c r="CE91"/>
  <c r="CE92"/>
  <c r="CE93"/>
  <c r="CE94"/>
  <c r="CE95"/>
  <c r="CE96"/>
  <c r="CE97"/>
  <c r="CE98"/>
  <c r="CE99"/>
  <c r="CE100"/>
  <c r="CE101"/>
  <c r="CE102"/>
  <c r="CE103"/>
  <c r="W32"/>
  <c r="AZ87"/>
  <c r="AV87"/>
  <c r="AG87"/>
  <c r="AG91"/>
  <c r="AV91"/>
  <c r="BY91"/>
  <c r="AG92"/>
  <c r="AV92"/>
  <c r="BY92"/>
  <c r="AG93"/>
  <c r="AV93"/>
  <c r="BY93"/>
  <c r="AG94"/>
  <c r="AV94"/>
  <c r="BY94"/>
  <c r="AG95"/>
  <c r="AV95"/>
  <c r="BY95"/>
  <c r="AG96"/>
  <c r="AV96"/>
  <c r="BY96"/>
  <c r="AG97"/>
  <c r="AV97"/>
  <c r="BY97"/>
  <c r="AG98"/>
  <c r="AV98"/>
  <c r="BY98"/>
  <c r="AG99"/>
  <c r="AV99"/>
  <c r="BY99"/>
  <c r="AG100"/>
  <c r="AV100"/>
  <c r="BY100"/>
  <c r="AG101"/>
  <c r="AV101"/>
  <c r="BY101"/>
  <c r="AG102"/>
  <c r="AV102"/>
  <c r="BY102"/>
  <c r="AG103"/>
  <c r="AV103"/>
  <c r="BY103"/>
  <c r="AK31"/>
  <c r="CD91"/>
  <c r="CD92"/>
  <c r="CD93"/>
  <c r="CD94"/>
  <c r="CD95"/>
  <c r="CD96"/>
  <c r="CD97"/>
  <c r="CD98"/>
  <c r="CD99"/>
  <c r="CD100"/>
  <c r="CD101"/>
  <c r="CD102"/>
  <c r="CD103"/>
  <c r="W31"/>
  <c r="AG90"/>
  <c r="AK27"/>
  <c r="AK26"/>
  <c r="AT87"/>
  <c r="AN87"/>
  <c r="AN91"/>
  <c r="AN92"/>
  <c r="AN93"/>
  <c r="AN94"/>
  <c r="AN95"/>
  <c r="AN96"/>
  <c r="AN97"/>
  <c r="AN98"/>
  <c r="AN99"/>
  <c r="AN100"/>
  <c r="AN101"/>
  <c r="AN102"/>
  <c r="AN103"/>
  <c r="AN90"/>
  <c r="AN105"/>
  <c r="AG105"/>
  <c r="CK103"/>
  <c r="CJ103"/>
  <c r="CI103"/>
  <c r="CC103"/>
  <c r="CB103"/>
  <c r="CA103"/>
  <c r="CK102"/>
  <c r="CJ102"/>
  <c r="CI102"/>
  <c r="CC102"/>
  <c r="CB102"/>
  <c r="CA102"/>
  <c r="CK101"/>
  <c r="CJ101"/>
  <c r="CI101"/>
  <c r="CC101"/>
  <c r="CB101"/>
  <c r="CA101"/>
  <c r="CK100"/>
  <c r="CJ100"/>
  <c r="CI100"/>
  <c r="CK99"/>
  <c r="CJ99"/>
  <c r="CI99"/>
  <c r="CK98"/>
  <c r="CJ98"/>
  <c r="CI98"/>
  <c r="CK97"/>
  <c r="CJ97"/>
  <c r="CI97"/>
  <c r="CK96"/>
  <c r="CJ96"/>
  <c r="CI96"/>
  <c r="CK95"/>
  <c r="CJ95"/>
  <c r="CI95"/>
  <c r="CK94"/>
  <c r="CJ94"/>
  <c r="CI94"/>
  <c r="CK93"/>
  <c r="CJ93"/>
  <c r="CI93"/>
  <c r="CK92"/>
  <c r="CJ92"/>
  <c r="CI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<sst xmlns="http://schemas.openxmlformats.org/spreadsheetml/2006/main" count="3197" uniqueCount="562">
  <si>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</si>
  <si>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</si>
  <si>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</si>
  <si>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</si>
  <si>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</si>
  <si>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</si>
  <si>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</si>
  <si>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</si>
  <si>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</si>
  <si>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</si>
  <si>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</si>
  <si>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</si>
  <si>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</si>
  <si>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Kód:</t>
  </si>
  <si>
    <t>814-20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</si>
  <si>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</si>
  <si>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0,01</t>
  </si>
  <si>
    <t>Stavba:</t>
  </si>
  <si>
    <t>Oprava střešního pláště šatnového objektu ZS Strakonice</t>
  </si>
  <si>
    <t>0,1</t>
  </si>
  <si>
    <t>JKSO:</t>
  </si>
  <si>
    <t/>
  </si>
  <si>
    <t>CC-CZ:</t>
  </si>
  <si>
    <t>1</t>
  </si>
  <si>
    <t>Místo:</t>
  </si>
  <si>
    <t>Strakonice, ul. Na Křemelce</t>
  </si>
  <si>
    <t>Datum:</t>
  </si>
  <si>
    <t>31. 8. 2020</t>
  </si>
  <si>
    <t>10</t>
  </si>
  <si>
    <t>100</t>
  </si>
  <si>
    <t>Objednatel:</t>
  </si>
  <si>
    <t>IČ:</t>
  </si>
  <si>
    <t>002 51 810</t>
  </si>
  <si>
    <t>Město Strakonice, zast. STARZ Strakonice</t>
  </si>
  <si>
    <t>DIČ:</t>
  </si>
  <si>
    <t>Zhotovitel:</t>
  </si>
  <si>
    <t>Vyplň údaj</t>
  </si>
  <si>
    <t>Projektant:</t>
  </si>
  <si>
    <t>735 52 771</t>
  </si>
  <si>
    <t>Jiří Urbánek, Velké nám.54, Strakonice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</si>
  <si>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</si>
  <si>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</si>
  <si>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</si>
  <si>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</si>
  <si>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</si>
  <si>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</si>
  <si>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</si>
  <si>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</si>
  <si>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</si>
  <si>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</si>
  <si>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</si>
  <si>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</si>
  <si>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</si>
  <si>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</si>
  <si>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</si>
  <si>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</si>
  <si>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</si>
  <si>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</si>
  <si>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</si>
  <si>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</si>
  <si>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</si>
  <si>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</si>
  <si>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</si>
  <si>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</si>
  <si>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</si>
  <si>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</si>
  <si>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</si>
  <si>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</si>
  <si>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</si>
  <si>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</si>
  <si>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</si>
  <si>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</si>
  <si>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</si>
  <si>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</si>
  <si>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</si>
  <si>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</si>
  <si>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</si>
  <si>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</si>
  <si>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</si>
  <si>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</si>
  <si>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</si>
  <si>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</si>
  <si>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</si>
  <si>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</si>
  <si>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{68bee9b6-ff2a-438b-b590-b9b152998a69}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</si>
  <si>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</si>
  <si>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</si>
  <si>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</si>
  <si>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</si>
  <si>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</si>
  <si>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</si>
  <si>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</si>
  <si>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</si>
  <si>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</si>
  <si>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</si>
  <si>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</si>
  <si>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</si>
  <si>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</si>
  <si>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</si>
  <si>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</si>
  <si>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</si>
  <si>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</si>
  <si>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</si>
  <si>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</si>
  <si>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</si>
  <si>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</si>
  <si>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</si>
  <si>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</si>
  <si>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</si>
  <si>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</si>
  <si>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</si>
  <si>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</si>
  <si>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</si>
  <si>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</si>
  <si>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</si>
  <si>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3 - Svislé a kompletní konstrukce</t>
  </si>
  <si>
    <t xml:space="preserve">    4 - Vodorovné konstrukce</t>
  </si>
  <si>
    <t xml:space="preserve">    6 - Úpravy povrchu, podlahy, osazení</t>
  </si>
  <si>
    <t xml:space="preserve">    9 - Ostatní konstrukce a práce-bourání</t>
  </si>
  <si>
    <t xml:space="preserve">    997 - Přesun sutě</t>
  </si>
  <si>
    <t xml:space="preserve">    998 - Přesun hmot</t>
  </si>
  <si>
    <t>PSV - PSV</t>
  </si>
  <si>
    <t xml:space="preserve">    712 - Povlakové krytiny</t>
  </si>
  <si>
    <t xml:space="preserve">    713 - Izolace tepelné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</si>
  <si>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</si>
  <si>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</si>
  <si>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</si>
  <si>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</si>
  <si>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784 - Dokončovací práce - malby</t>
  </si>
  <si>
    <t>VRN - Vedlejší rozpočtové náklady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</si>
  <si>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</si>
  <si>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</si>
  <si>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</si>
  <si>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</si>
  <si>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</si>
  <si>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Územní vlivy</t>
  </si>
  <si>
    <t>Mimostav. doprava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</si>
  <si>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</si>
  <si>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</si>
  <si>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</si>
  <si>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</si>
  <si>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</si>
  <si>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</si>
  <si>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</si>
  <si>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</si>
  <si>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</si>
  <si>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</si>
  <si>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</si>
  <si>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</si>
  <si>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</si>
  <si>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</si>
  <si>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</si>
  <si>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</si>
  <si>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</si>
  <si>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</si>
  <si>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</si>
  <si>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</si>
  <si>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311272123</t>
  </si>
  <si>
    <t>Zdivo nosné tl 200 mm z pórobetonových přesných hladkých tvárnic Ytong hmotnosti 500 kg/m3</t>
  </si>
  <si>
    <t>m3</t>
  </si>
  <si>
    <t>4</t>
  </si>
  <si>
    <t>-857571701</t>
  </si>
  <si>
    <t>"střecha-nadezdívka světlíků"  (4*(2*0,72+2*1,27)+10*(2*0,77+2*1,27))*0,5*0,2</t>
  </si>
  <si>
    <t>VV</t>
  </si>
  <si>
    <t>True</t>
  </si>
  <si>
    <t>Součet</t>
  </si>
  <si>
    <t>417321313</t>
  </si>
  <si>
    <t>Ztužující pásy a věnce ze ŽB tř. C 16/20</t>
  </si>
  <si>
    <t>-622467812</t>
  </si>
  <si>
    <t>"střecha-světlíky"  (4*(2*0,72+2*0,87)+10*(2*0,77+2*0,87))*0,15*0,2</t>
  </si>
  <si>
    <t>3</t>
  </si>
  <si>
    <t>417351115</t>
  </si>
  <si>
    <t>Zřízení bednění ztužujících věnců</t>
  </si>
  <si>
    <t>m2</t>
  </si>
  <si>
    <t>1030830984</t>
  </si>
  <si>
    <t>"střecha-světlíky"  (4*(2*0,72+2*1,27)+4*(2*0,32+2*0,87))*0,25+(10*(2*0,77+2*1,27)+10*(2*0,37+2*0,87))*0,25</t>
  </si>
  <si>
    <t>417351116</t>
  </si>
  <si>
    <t>Odstranění bednění ztužujících věnců</t>
  </si>
  <si>
    <t>-1555220671</t>
  </si>
  <si>
    <t>5</t>
  </si>
  <si>
    <t>417361821</t>
  </si>
  <si>
    <t>Výztuž ztužujících pásů a věnců betonářskou ocelí 10 505</t>
  </si>
  <si>
    <t>t</t>
  </si>
  <si>
    <t>-866655419</t>
  </si>
  <si>
    <t>"střecha-světlíky-hlavní výztuž DN 10"  4*(4*(2*0,72+2*1,27)+10*(2*0,77+2*1,27))*0,00069*1,1</t>
  </si>
  <si>
    <t>"střecha-světlíky-třmínky DN 6"  5*(4*(2*0,72+2*1,27)+10*(2*0,77+2*1,27))*0,7*0,00026*1,1</t>
  </si>
  <si>
    <t>6</t>
  </si>
  <si>
    <t>617331141.R</t>
  </si>
  <si>
    <t>Vápenocementová omítka štuková dvouvrstvá světlíků nebo výtahopvých šachet nanášená ručně</t>
  </si>
  <si>
    <t>-261970641</t>
  </si>
  <si>
    <t>"střecha-nadezdívka světlíků"  (4*(2*0,72+2*1,27)+10*(2*0,77+2*1,27))*0,9</t>
  </si>
  <si>
    <t>7</t>
  </si>
  <si>
    <t>632451425</t>
  </si>
  <si>
    <t>Potěr pískocementový tl do 20 mm tř. C 20 běžný</t>
  </si>
  <si>
    <t>852688684</t>
  </si>
  <si>
    <t>"střecha - vyplnění případných nerovností před pokládkou parotěsné vrstvy"  (11,725*16,35)-4*(0,72*1,27)+(14,8*16,35)-10*(0,77*1,27)</t>
  </si>
  <si>
    <t>8</t>
  </si>
  <si>
    <t>941111121</t>
  </si>
  <si>
    <t>Montáž lešení řadového trubkového lehkého s podlahami zatížení do 200 kg/m2 š do 1,2 m v do 10 m</t>
  </si>
  <si>
    <t>601891637</t>
  </si>
  <si>
    <t>((2*27,375+2*0,25+2*1,2)+(2*16,95+2*0,25))*10,0</t>
  </si>
  <si>
    <t>9</t>
  </si>
  <si>
    <t>941111221</t>
  </si>
  <si>
    <t>Příplatek k lešení řadovému trubkovému lehkému s podlahami š 1,2 m v 10 m za první a ZKD den použití</t>
  </si>
  <si>
    <t>-1889891362</t>
  </si>
  <si>
    <t>941111821</t>
  </si>
  <si>
    <t>Demontáž lešení řadového trubkového lehkého s podlahami zatížení do 200 kg/m2 š do 1,2 m v do 10 m</t>
  </si>
  <si>
    <t>1930912115</t>
  </si>
  <si>
    <t>11</t>
  </si>
  <si>
    <t>944511111</t>
  </si>
  <si>
    <t>Montáž ochranné sítě z textilie z umělých vláken</t>
  </si>
  <si>
    <t>-495735309</t>
  </si>
  <si>
    <t>12</t>
  </si>
  <si>
    <t>944511211</t>
  </si>
  <si>
    <t>Příplatek k ochranné síti za první a ZKD den použití</t>
  </si>
  <si>
    <t>1770019877</t>
  </si>
  <si>
    <t>13</t>
  </si>
  <si>
    <t>944511811</t>
  </si>
  <si>
    <t>Demontáž ochranné sítě z textilie z umělých vláken</t>
  </si>
  <si>
    <t>-298221309</t>
  </si>
  <si>
    <t>14</t>
  </si>
  <si>
    <t>944711114</t>
  </si>
  <si>
    <t>Montáž záchytné stříšky š přes 2,5 m</t>
  </si>
  <si>
    <t>m</t>
  </si>
  <si>
    <t>-938027260</t>
  </si>
  <si>
    <t>2*5,0</t>
  </si>
  <si>
    <t>944711214</t>
  </si>
  <si>
    <t>Příplatek k záchytné stříšce š přes 2,5 m za první a ZKD den použití</t>
  </si>
  <si>
    <t>132562636</t>
  </si>
  <si>
    <t>10*61</t>
  </si>
  <si>
    <t>16</t>
  </si>
  <si>
    <t>944711814</t>
  </si>
  <si>
    <t>Demontáž záchytné stříšky š přes 2,5 m</t>
  </si>
  <si>
    <t>-1915819913</t>
  </si>
  <si>
    <t>5+5</t>
  </si>
  <si>
    <t>17</t>
  </si>
  <si>
    <t>965042121</t>
  </si>
  <si>
    <t>Bourání podkladů pod dlažby nebo mazanin betonových nebo z litého asfaltu tl do 100 mm pl do 1 m2</t>
  </si>
  <si>
    <t>337885259</t>
  </si>
  <si>
    <t>"střecha-betonová mazanina"  ((11,725*16,35)-4*(0,72*1,27)+(14,8*16,35)-10*(0,77*1,27))*0,1</t>
  </si>
  <si>
    <t>18</t>
  </si>
  <si>
    <t>979001002</t>
  </si>
  <si>
    <t>Uložení suti na skládku s hrubým urovnáním</t>
  </si>
  <si>
    <t>1985603664</t>
  </si>
  <si>
    <t>223,93</t>
  </si>
  <si>
    <t>19</t>
  </si>
  <si>
    <t>997002611</t>
  </si>
  <si>
    <t>Nakládání suti a vybouraných hmot</t>
  </si>
  <si>
    <t>1372899150</t>
  </si>
  <si>
    <t>82</t>
  </si>
  <si>
    <t>997013152</t>
  </si>
  <si>
    <t>Vnitrostaveništní doprava suti a vybouraných hmot pro budovy v do 9 m s omezením mechanizace</t>
  </si>
  <si>
    <t>1960292690</t>
  </si>
  <si>
    <t>997013501</t>
  </si>
  <si>
    <t>Odvoz suti a vybouraných hmot na skládku nebo meziskládku do 1 km se složením</t>
  </si>
  <si>
    <t>501804109</t>
  </si>
  <si>
    <t>22</t>
  </si>
  <si>
    <t>997013509</t>
  </si>
  <si>
    <t>Příplatek k odvozu suti a vybouraných hmot na skládku ZKD 1 km přes 1 km</t>
  </si>
  <si>
    <t>-1540488938</t>
  </si>
  <si>
    <t>23</t>
  </si>
  <si>
    <t>979999999</t>
  </si>
  <si>
    <t>Poplatek za skládku - čistá stavební suť</t>
  </si>
  <si>
    <t>425506626</t>
  </si>
  <si>
    <t>223,93*0,9</t>
  </si>
  <si>
    <t>24</t>
  </si>
  <si>
    <t>989999999</t>
  </si>
  <si>
    <t>Poplatek za skládku - nebezpečný odpad</t>
  </si>
  <si>
    <t>-2036849961</t>
  </si>
  <si>
    <t>223,93*0,1</t>
  </si>
  <si>
    <t>25</t>
  </si>
  <si>
    <t>998011002</t>
  </si>
  <si>
    <t>Přesun hmot pro budovy zděné v do 12 m</t>
  </si>
  <si>
    <t>-1154407453</t>
  </si>
  <si>
    <t>26</t>
  </si>
  <si>
    <t>7123113. R</t>
  </si>
  <si>
    <t>Montáž světlíků kupolových pro střechy povlakové se zasklením</t>
  </si>
  <si>
    <t>kus</t>
  </si>
  <si>
    <t>-1560537945</t>
  </si>
  <si>
    <t>"světlík 72x127cm"  4</t>
  </si>
  <si>
    <t>"světlík 77x127cm"  10</t>
  </si>
  <si>
    <t>27</t>
  </si>
  <si>
    <t>M</t>
  </si>
  <si>
    <t>56245353. 1r</t>
  </si>
  <si>
    <t>světlík bodový třívrstvá kopule, manžeta výšky 15 cm, 72 x 127 cm (ochranná požárně bezpečnostní síťka proti odkapávání při požáru)</t>
  </si>
  <si>
    <t>32</t>
  </si>
  <si>
    <t>874112556</t>
  </si>
  <si>
    <t>"S1 světlík 72x127cm"  4</t>
  </si>
  <si>
    <t>28</t>
  </si>
  <si>
    <t>56245353.2r</t>
  </si>
  <si>
    <t>světlík bodový třívrstvá kopule, manžeta výšky 15 cm, 77 x 127 cm  (ochranná požárně bezpečnostní síťka proti odkapávání při požáru)</t>
  </si>
  <si>
    <t>855989410</t>
  </si>
  <si>
    <t>"S2 světlík 77x127cm"  10</t>
  </si>
  <si>
    <t>29</t>
  </si>
  <si>
    <t>712300832</t>
  </si>
  <si>
    <t>Odstranění povlakové krytiny střech do 10° dvouvrstvé</t>
  </si>
  <si>
    <t>-867047863</t>
  </si>
  <si>
    <t>"střecha"  (11,725*16,35)-4*(0,72*1,27)+(14,8*16,35)-10*(0,77*1,27)</t>
  </si>
  <si>
    <t>"střecha-bok atiky"  (2*11,725+2*16,35)*0,25+(2*14,8+2*16,35)*0,25+4*(2*0,72+2*1,27)*0,2+10*(2*0,77+2*1,27)*0,2</t>
  </si>
  <si>
    <t>"střecha-hlava atiky"  (2*27,375+2*16,35)*0,3+(16,35*0,25)</t>
  </si>
  <si>
    <t>30</t>
  </si>
  <si>
    <t>712300834</t>
  </si>
  <si>
    <t>Příplatek k odstranění povlakové krytiny střech do 10° ZKD vrstvu</t>
  </si>
  <si>
    <t>250302724</t>
  </si>
  <si>
    <t>31</t>
  </si>
  <si>
    <t>712300843</t>
  </si>
  <si>
    <t>Odstranění povlakové krytiny střech do 10° od zbytkového asfaltového pásu odsekáním</t>
  </si>
  <si>
    <t>1428028657</t>
  </si>
  <si>
    <t>"střecha (ohad 20%)"  ((11,725*16,35)-4*(0,72*1,27)+(14,8*16,35)-10*(0,77*1,27))*0,2</t>
  </si>
  <si>
    <t>"střecha-bok atiky (ohad 20%)"  ((2*11,725+2*16,35)*0,25+(2*14,8+2*16,35)*0,25+4*(2*0,72+2*1,27)*0,2+10*(2*0,77+2*1,27)*0,2)*0,2</t>
  </si>
  <si>
    <t>"střecha-hlava atiky (ohad 20%)"  ((2*27,375+2*16,35)*0,3+(16,35*0,25))*0,2</t>
  </si>
  <si>
    <t>712300845.1</t>
  </si>
  <si>
    <t>Demontáž ventilační hlavice na ploché střeše sklonu do 10° - odvětrání kanalizace</t>
  </si>
  <si>
    <t>908738167</t>
  </si>
  <si>
    <t>"odvětrávací potrubí 05a"  1</t>
  </si>
  <si>
    <t>"odvětrávací potrubí 05b"  2</t>
  </si>
  <si>
    <t>"odvětrávací potrubí 05c"  1</t>
  </si>
  <si>
    <t>"odvětrávací potrubí 05d"  1</t>
  </si>
  <si>
    <t>"odvětrávací potrubí 05e"  1</t>
  </si>
  <si>
    <t>"odvětrávací potrubí 05f"  2</t>
  </si>
  <si>
    <t>"odvětrávací potrubí 05g"  1</t>
  </si>
  <si>
    <t>"odvětrávací potrubí 05h"  1</t>
  </si>
  <si>
    <t>"odvětrávací potrubí 05j"  1</t>
  </si>
  <si>
    <t>"odvětrávací potrubí 05k"  1</t>
  </si>
  <si>
    <t>33</t>
  </si>
  <si>
    <t>712300845.2</t>
  </si>
  <si>
    <t>Demontáž ventilačního potrubí na ploché střeše sklonu do 10° - odvětrání kanalizace demontovat pod úrovní stropní kce</t>
  </si>
  <si>
    <t>1474355517</t>
  </si>
  <si>
    <t>34</t>
  </si>
  <si>
    <t>712300845.3</t>
  </si>
  <si>
    <t xml:space="preserve">Demontáž střešní vpusti DN 100 </t>
  </si>
  <si>
    <t>512</t>
  </si>
  <si>
    <t>-654990427</t>
  </si>
  <si>
    <t>"01 střešní vpusť "  2+2</t>
  </si>
  <si>
    <t>35</t>
  </si>
  <si>
    <t>712300845.R</t>
  </si>
  <si>
    <t>D+MTŽ potrubí DN 110mm až DN 140mm dl. do 1300mm včetně krycí stříšky na ploché střeše sklonu do 10°  - napojit na stávající potrubí pod úrovní stropu 2.NP</t>
  </si>
  <si>
    <t>-1416410597</t>
  </si>
  <si>
    <t>36</t>
  </si>
  <si>
    <t>712311101</t>
  </si>
  <si>
    <t>Provedení povlakové krytiny střech do 10° za studena lakem penetračním nebo asfaltovým</t>
  </si>
  <si>
    <t>-1104112779</t>
  </si>
  <si>
    <t>"střecha-bok atiky"  (2*11,725+2*16,35)*0,55+(2*14,8+2*16,35)*0,55+4*(2*0,72+2*1,27)*0,55+10*(2*0,77+2*1,27)*0,55</t>
  </si>
  <si>
    <t>37</t>
  </si>
  <si>
    <t>111631500</t>
  </si>
  <si>
    <t>lak asfaltový ALP/9 (MJ t) bal 9 kg</t>
  </si>
  <si>
    <t>301732459</t>
  </si>
  <si>
    <t>Spotřeba 0,3-0,4kg/m2 dle povrchu, ředidlo technický benzín</t>
  </si>
  <si>
    <t>P</t>
  </si>
  <si>
    <t>38</t>
  </si>
  <si>
    <t>712336991</t>
  </si>
  <si>
    <t>D+MTŽ střešní dvouúrovňové vpusti DN 110 mm</t>
  </si>
  <si>
    <t>257581880</t>
  </si>
  <si>
    <t>"01 střešní vpusť 2úrovňová"  2+2</t>
  </si>
  <si>
    <t>39</t>
  </si>
  <si>
    <t>712341559</t>
  </si>
  <si>
    <t>Provedení povlakové krytiny střech do 10° pásy NAIP přitavením v plné ploše</t>
  </si>
  <si>
    <t>-930483587</t>
  </si>
  <si>
    <t>40</t>
  </si>
  <si>
    <t>628321340</t>
  </si>
  <si>
    <t>pás těžký asfaltovaný se sklolaminátovou vložkou</t>
  </si>
  <si>
    <t>-378505509</t>
  </si>
  <si>
    <t>41</t>
  </si>
  <si>
    <t>712363103</t>
  </si>
  <si>
    <t>Provedení povlakové krytiny střech do 10° ukotvení fólie talířovou hmoždinkou do betonu nebo ŽB</t>
  </si>
  <si>
    <t>350207490</t>
  </si>
  <si>
    <t>"střecha (vč. atiky)"  (27,375*16,95)-4*(0,72*1,27)-10*(0,77*1,27)</t>
  </si>
  <si>
    <t>"střecha-bok atiky"  (2*11,725+2*16,35)*0,2+(2*14,8+2*16,35)*0,2+4*(2*0,72+2*1,27)*0,2+10*(2*0,77+2*1,27)*0,2</t>
  </si>
  <si>
    <t>42</t>
  </si>
  <si>
    <t>590513470</t>
  </si>
  <si>
    <t>hmoždinka talířová s ocelovým trnem 8/60 v délce dle TI a spádové vrstvy</t>
  </si>
  <si>
    <t>1553374366</t>
  </si>
  <si>
    <t>43</t>
  </si>
  <si>
    <t>712363312</t>
  </si>
  <si>
    <t>Povlakové krytiny střech do 10° fóliové plechy délky 2 m koutová lišta vnitřní rš 100 mm</t>
  </si>
  <si>
    <t>-1750119953</t>
  </si>
  <si>
    <t>"střecha-atika"  (2*(11,445+16,07)+2*(14,52+16,07))/2</t>
  </si>
  <si>
    <t>"střecha-světlíky"  (4*2*(1,0+1,55)+10*2*(1,05+1,55))/2</t>
  </si>
  <si>
    <t>44</t>
  </si>
  <si>
    <t>712363313</t>
  </si>
  <si>
    <t>Povlakové krytiny střech do 10° fóliové plechy délky 2 m koutová lišta vnější rš 100 mm</t>
  </si>
  <si>
    <t>1150644984</t>
  </si>
  <si>
    <t>45</t>
  </si>
  <si>
    <t>712363318</t>
  </si>
  <si>
    <t>Povlakové krytiny střech do 10° fóliové plechy délky 2 m závětrná lišta rš 250 mm</t>
  </si>
  <si>
    <t>-524697950</t>
  </si>
  <si>
    <t>"střecha-atika"  (2*(27,375+16,95)/2)</t>
  </si>
  <si>
    <t>46</t>
  </si>
  <si>
    <t>712363522.R</t>
  </si>
  <si>
    <t>Provedení povlak krytiny mechanicky kotvenou do betonu TI tl do 200mm, budova v do 18m - opracování prostupů DN do 300mm</t>
  </si>
  <si>
    <t>-971259230</t>
  </si>
  <si>
    <t>"anténa DN 100 mm"  1</t>
  </si>
  <si>
    <t>47</t>
  </si>
  <si>
    <t>712363523.R</t>
  </si>
  <si>
    <t>D+MTŽ prodloužení stávajícího potrubí DN110 až DN 140 na střeše s napojením na stávající pod stropem 2.NP (četně zednického začišětění)</t>
  </si>
  <si>
    <t>291401272</t>
  </si>
  <si>
    <t>48</t>
  </si>
  <si>
    <t>712363602.R</t>
  </si>
  <si>
    <t>Provedení povlak krytiny mechanicky kotvenou do betonu TI tl přes 240 mm krajní pole,budova v do 18m</t>
  </si>
  <si>
    <t>-1276750142</t>
  </si>
  <si>
    <t>49</t>
  </si>
  <si>
    <t>283220010.r</t>
  </si>
  <si>
    <t>fólie hydroizolační střešní tl 2 mm š 1200 mm šedá</t>
  </si>
  <si>
    <t>-452916095</t>
  </si>
  <si>
    <t>50</t>
  </si>
  <si>
    <t>712391171</t>
  </si>
  <si>
    <t>Provedení povlakové krytiny střech do 10° podkladní textilní vrstvy</t>
  </si>
  <si>
    <t>566630030</t>
  </si>
  <si>
    <t>51</t>
  </si>
  <si>
    <t>693110050.1</t>
  </si>
  <si>
    <t xml:space="preserve">sklovláknitá netkaná textilie (sklovláknitý vlís) </t>
  </si>
  <si>
    <t>-960070763</t>
  </si>
  <si>
    <t>52</t>
  </si>
  <si>
    <t>712990813.R</t>
  </si>
  <si>
    <t>Odstranění povlakové krytiny střech do 10° škvárového násypu nebo nánosu tloušťky do 100 mm</t>
  </si>
  <si>
    <t>345220107</t>
  </si>
  <si>
    <t>"střecha"  ((11,725*16,35)-4*(0,72*1,27)+(14,8*16,35)-10*(0,77*1,27))</t>
  </si>
  <si>
    <t>53</t>
  </si>
  <si>
    <t>712990816</t>
  </si>
  <si>
    <t>Příplatek k odstranění násypu nebo nánosu do 10° povlakové krytiny za každých dalších 50 mm tloušťky</t>
  </si>
  <si>
    <t>-859534223</t>
  </si>
  <si>
    <t>54</t>
  </si>
  <si>
    <t>998712102</t>
  </si>
  <si>
    <t>Přesun hmot tonážní tonážní pro krytiny povlakové v objektech v do 12 m</t>
  </si>
  <si>
    <t>-1984099651</t>
  </si>
  <si>
    <t>55</t>
  </si>
  <si>
    <t>71314113.R</t>
  </si>
  <si>
    <t>Montáž izolace tepelné střech plochých lepené za studena spádová vrstva z rohoží, pásů, dílců, desek a spádových klínů</t>
  </si>
  <si>
    <t>2043265538</t>
  </si>
  <si>
    <t>"levá část"  ((11,725*6,02)+(11,725*2,275)+(11,725*1,625)+(11,725*6,48))</t>
  </si>
  <si>
    <t>"pravá část"  ((14,8*6,02)+(14,8*2,225)+(14,8*1,625)+(14,8*6,48))</t>
  </si>
  <si>
    <t>56</t>
  </si>
  <si>
    <t>283759160</t>
  </si>
  <si>
    <t>deska z pěnového polystyrenu EPS 150 S 1000 x 500 x 1000 mm</t>
  </si>
  <si>
    <t>1194340911</t>
  </si>
  <si>
    <t>lambda=0,035 [W / m K]</t>
  </si>
  <si>
    <t>"levá část"  ((11,725*6,02)*0,11+(11,725*2,275)*0,06+(11,725*1,625)*0,06+(11,725*6,48)*0,11)</t>
  </si>
  <si>
    <t>"pravá část"  ((14,8*6,02)*0,11+(14,8*2,225)*0,06+(14,8*1,625)*0,06+(14,8*6,48)*0,11)</t>
  </si>
  <si>
    <t>57</t>
  </si>
  <si>
    <t>713141183</t>
  </si>
  <si>
    <t>Montáž izolace tepelné střech plochých tl přes 170 mm šrouby rohové pole, budova v do 20 m</t>
  </si>
  <si>
    <t>1768032679</t>
  </si>
  <si>
    <t>"střecha - 1. vrstva"  ((27,375*16,95)-4*(0,52*1,07)-10*(0,57*1,07))</t>
  </si>
  <si>
    <t>"střecha - boky atik a světlíků"  2*(11,725+14,8)*0,2+4*16,35*(0,2+0,5)/2+(4*(2*0,72+2*1,27)+10*(2*0,77+2*1,27))*0,2</t>
  </si>
  <si>
    <t>"střecha - lemování světlíků"  (4*(2*1,75+2*0,72)*0,2+(2*14,8*0,24)+11*(1,27*0,7))</t>
  </si>
  <si>
    <t>"střecha - 2. vrstva"  ((11,445*16,07)-4*(0,52*1,07))+((14,52*16,07)-10*(0,57*1,07))</t>
  </si>
  <si>
    <t>58</t>
  </si>
  <si>
    <t>283759900</t>
  </si>
  <si>
    <t>deska z pěnového polystyrenu EPS 150 S 1000 x 500 x 140 mm</t>
  </si>
  <si>
    <t>1093243384</t>
  </si>
  <si>
    <t>59</t>
  </si>
  <si>
    <t>713141185.R</t>
  </si>
  <si>
    <t>Montáž izolace tepelné střech plochých tl přes 170 mm šrouby vnitřní pole, budova v do 32 m - opracování úžlabí v místě zaústění do střešního vtoku</t>
  </si>
  <si>
    <t>-21975960</t>
  </si>
  <si>
    <t>"hlavní střecha-střešní vpusť"  4</t>
  </si>
  <si>
    <t>60</t>
  </si>
  <si>
    <t>283763830.r</t>
  </si>
  <si>
    <t>deska z extrudovaného polystyrénu XPS N-V-L - 1250 x 600 x 140 mm</t>
  </si>
  <si>
    <t>1090307835</t>
  </si>
  <si>
    <t>lambda=0,036 [W / m K]</t>
  </si>
  <si>
    <t>61</t>
  </si>
  <si>
    <t>998713102</t>
  </si>
  <si>
    <t>Přesun hmot tonážní pro izolace tepelné v objektech v do 12 m</t>
  </si>
  <si>
    <t>68396547</t>
  </si>
  <si>
    <t>62</t>
  </si>
  <si>
    <t>743621.R0</t>
  </si>
  <si>
    <t>DMTŽ stávajících rozvodů hromosvodu</t>
  </si>
  <si>
    <t>kpl</t>
  </si>
  <si>
    <t>1555382910</t>
  </si>
  <si>
    <t>63</t>
  </si>
  <si>
    <t>743621.R1</t>
  </si>
  <si>
    <t>D+MTŽ nového hromosvodu - viz samostatný výkaz výměr a rozpočet</t>
  </si>
  <si>
    <t>-200389157</t>
  </si>
  <si>
    <t>64</t>
  </si>
  <si>
    <t>743623.R3</t>
  </si>
  <si>
    <t>Úprava stávajícího anténního přívodu se založením nového kabelu do chráničky v návaznosti na aplikaci zateplení střešního pláště</t>
  </si>
  <si>
    <t>1886895885</t>
  </si>
  <si>
    <t>65</t>
  </si>
  <si>
    <t>M21999 R01</t>
  </si>
  <si>
    <t>DMTŽ+MTŽ stáv. anténního stožáru a přijímače se zpětnou montáží a nastavením signálu příjmu - po dokončení střešního pláště</t>
  </si>
  <si>
    <t>1117111973</t>
  </si>
  <si>
    <t>66</t>
  </si>
  <si>
    <t>7623410.R1</t>
  </si>
  <si>
    <t>Bednění střech rovných z překližkových vodostálých desek tl.21mm šroubovaných na beton - podklad pro oplechování</t>
  </si>
  <si>
    <t>-600708377</t>
  </si>
  <si>
    <t>"střecha-hlavní plocha (hlava atiky)"  2*(27,375+16,075)*0,44+(16,07*0,53)</t>
  </si>
  <si>
    <t>"střecha (světlíky)"  4*(2*1,0+2*0,87)*0,34+10*(2*1,05+2*0,87)*0,34</t>
  </si>
  <si>
    <t>67</t>
  </si>
  <si>
    <t>998762102</t>
  </si>
  <si>
    <t>Přesun hmot tonážní pro kce tesařské v objektech v do 12 m</t>
  </si>
  <si>
    <t>1851373834</t>
  </si>
  <si>
    <t>68</t>
  </si>
  <si>
    <t>764002841</t>
  </si>
  <si>
    <t>Demontáž oplechování horních ploch zdí a nadezdívek do suti</t>
  </si>
  <si>
    <t>-1270359421</t>
  </si>
  <si>
    <t>"střecha (hlava atiky)"  (2*27,375+3*16,35)</t>
  </si>
  <si>
    <t>69</t>
  </si>
  <si>
    <t>764002871</t>
  </si>
  <si>
    <t>Demontáž lemování zdí do suti</t>
  </si>
  <si>
    <t>-1120386090</t>
  </si>
  <si>
    <t>"střecha(bok atiky)"  2*(11,725+14,8)*0,2+(4*(16,35*(0,2+0,5)/2))</t>
  </si>
  <si>
    <t>"střecha (bok světlíků)"  4*(2*0,72+2*1,27)*0,25+10*(2*0,77+2*1,27)*0,25</t>
  </si>
  <si>
    <t>70</t>
  </si>
  <si>
    <t>76431161.1R</t>
  </si>
  <si>
    <t>Lemování rovných atikových zdí z Pz s povrchovou úpravou rš 250 mm - zakrytí dodatečného zateplení</t>
  </si>
  <si>
    <t>38876675</t>
  </si>
  <si>
    <t>"zateplení hlavy atiky"  (2*27,375+2*16,95)</t>
  </si>
  <si>
    <t>71</t>
  </si>
  <si>
    <t>998764102</t>
  </si>
  <si>
    <t>Přesun hmot tonážní pro konstrukce klempířské v objektech v do 12 m</t>
  </si>
  <si>
    <t>1642181673</t>
  </si>
  <si>
    <t>72</t>
  </si>
  <si>
    <t>76701 R01</t>
  </si>
  <si>
    <t>D+MTŽ záchytných bodů pro bezpečný pohyb po střešepři její údržbě</t>
  </si>
  <si>
    <t>-792841717</t>
  </si>
  <si>
    <t>73</t>
  </si>
  <si>
    <t>767311821.R</t>
  </si>
  <si>
    <t>Demontáž střešního bodového světlíku přes 1 do 1,5 m2 včetně likvidace</t>
  </si>
  <si>
    <t>-354566766</t>
  </si>
  <si>
    <t>74</t>
  </si>
  <si>
    <t>998767102</t>
  </si>
  <si>
    <t>Přesun hmot tonážní pro zámečnické konstrukce v objektech v do 12 m</t>
  </si>
  <si>
    <t>-2015315442</t>
  </si>
  <si>
    <t>1,563</t>
  </si>
  <si>
    <t>75</t>
  </si>
  <si>
    <t>784181113</t>
  </si>
  <si>
    <t>Základní silikátová jednonásobná penetrace podkladu v místnostech výšky do 5,00m</t>
  </si>
  <si>
    <t>-1118758370</t>
  </si>
  <si>
    <t>76</t>
  </si>
  <si>
    <t>784211103</t>
  </si>
  <si>
    <t>Dvojnásobné bílé malby ze směsí za mokra výborně otěruvzdorných v místnostech výšky do 5,00 m</t>
  </si>
  <si>
    <t>-995622592</t>
  </si>
  <si>
    <t>77</t>
  </si>
  <si>
    <t>784211141</t>
  </si>
  <si>
    <t>Příplatek k cenám 2x maleb ze směsí za mokra za provádění plochy do 5m2</t>
  </si>
  <si>
    <t>-1942415644</t>
  </si>
  <si>
    <t>78</t>
  </si>
  <si>
    <t>030001000</t>
  </si>
  <si>
    <t>1024</t>
  </si>
  <si>
    <t>1453623628</t>
  </si>
  <si>
    <t>79</t>
  </si>
  <si>
    <t>042503R01</t>
  </si>
  <si>
    <t>Nezbytná bezp. opatření během stav.prací (zákon 309/2006 Sb.)</t>
  </si>
  <si>
    <t>-531610705</t>
  </si>
  <si>
    <t>80</t>
  </si>
  <si>
    <t>043002002.R</t>
  </si>
  <si>
    <t>Zkoušky a ostatní měření - odtrhová zkouška pro určení druhu kotev střešní krytiny</t>
  </si>
  <si>
    <t>138747536</t>
  </si>
  <si>
    <t>"střešní plášť"  1</t>
  </si>
  <si>
    <t>81</t>
  </si>
  <si>
    <t>049002011.1</t>
  </si>
  <si>
    <t>DIO - dopravně inženýrská opatření stavby</t>
  </si>
  <si>
    <t>-413739360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</si>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</sst>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166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4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37" fillId="0" borderId="0" xfId="1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Alignment="1">
      <alignment horizontal="center" vertical="center"/>
    </xf>
    <xf numFmtId="4" fontId="23" fillId="4" borderId="0" xfId="0" applyNumberFormat="1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29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167" fontId="0" fillId="3" borderId="24" xfId="0" applyNumberFormat="1" applyFont="1" applyFill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167" fontId="33" fillId="3" borderId="24" xfId="0" applyNumberFormat="1" applyFont="1" applyFill="1" applyBorder="1" applyAlignment="1" applyProtection="1">
      <alignment vertical="center"/>
      <protection locked="0"/>
    </xf>
    <xf numFmtId="0" fontId="33" fillId="0" borderId="24" xfId="0" applyFont="1" applyBorder="1" applyAlignment="1" applyProtection="1">
      <alignment vertical="center"/>
    </xf>
    <xf numFmtId="167" fontId="33" fillId="0" borderId="24" xfId="0" applyNumberFormat="1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left" vertical="center" wrapText="1"/>
    </xf>
    <xf numFmtId="0" fontId="34" fillId="0" borderId="11" xfId="0" applyFont="1" applyBorder="1" applyAlignment="1" applyProtection="1">
      <alignment vertical="center" wrapText="1"/>
    </xf>
    <xf numFmtId="167" fontId="6" fillId="0" borderId="16" xfId="0" applyNumberFormat="1" applyFont="1" applyBorder="1" applyAlignment="1" applyProtection="1"/>
    <xf numFmtId="167" fontId="6" fillId="0" borderId="16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167" fontId="5" fillId="0" borderId="0" xfId="0" applyNumberFormat="1" applyFont="1" applyBorder="1" applyAlignment="1" applyProtection="1">
      <alignment vertical="center"/>
    </xf>
    <xf numFmtId="167" fontId="6" fillId="0" borderId="22" xfId="0" applyNumberFormat="1" applyFont="1" applyBorder="1" applyAlignment="1" applyProtection="1"/>
    <xf numFmtId="167" fontId="6" fillId="0" borderId="22" xfId="0" applyNumberFormat="1" applyFont="1" applyBorder="1" applyAlignment="1" applyProtection="1">
      <alignment vertical="center"/>
    </xf>
    <xf numFmtId="167" fontId="5" fillId="0" borderId="11" xfId="0" applyNumberFormat="1" applyFont="1" applyBorder="1" applyAlignment="1" applyProtection="1"/>
    <xf numFmtId="167" fontId="5" fillId="0" borderId="11" xfId="0" applyNumberFormat="1" applyFont="1" applyBorder="1" applyAlignment="1" applyProtection="1">
      <alignment vertical="center"/>
    </xf>
    <xf numFmtId="167" fontId="23" fillId="0" borderId="11" xfId="0" applyNumberFormat="1" applyFont="1" applyBorder="1" applyAlignment="1" applyProtection="1"/>
    <xf numFmtId="167" fontId="3" fillId="0" borderId="11" xfId="0" applyNumberFormat="1" applyFont="1" applyBorder="1" applyAlignment="1" applyProtection="1">
      <alignment vertical="center"/>
    </xf>
    <xf numFmtId="0" fontId="4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660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B660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83" t="s">
        <v>0</v>
      </c>
      <c r="B1" s="184"/>
      <c r="C1" s="184"/>
      <c r="D1" s="185" t="s">
        <v>1</v>
      </c>
      <c r="E1" s="184"/>
      <c r="F1" s="184"/>
      <c r="G1" s="184"/>
      <c r="H1" s="184"/>
      <c r="I1" s="184"/>
      <c r="J1" s="184"/>
      <c r="K1" s="186" t="s">
        <v>555</v>
      </c>
      <c r="L1" s="186"/>
      <c r="M1" s="186"/>
      <c r="N1" s="186"/>
      <c r="O1" s="186"/>
      <c r="P1" s="186"/>
      <c r="Q1" s="186"/>
      <c r="R1" s="186"/>
      <c r="S1" s="186"/>
      <c r="T1" s="184"/>
      <c r="U1" s="184"/>
      <c r="V1" s="184"/>
      <c r="W1" s="186" t="s">
        <v>556</v>
      </c>
      <c r="X1" s="186"/>
      <c r="Y1" s="186"/>
      <c r="Z1" s="186"/>
      <c r="AA1" s="186"/>
      <c r="AB1" s="186"/>
      <c r="AC1" s="186"/>
      <c r="AD1" s="186"/>
      <c r="AE1" s="186"/>
      <c r="AF1" s="186"/>
      <c r="AG1" s="184"/>
      <c r="AH1" s="184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50000000000003" customHeight="1">
      <c r="C2" s="191" t="s">
        <v>5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R2" s="228" t="s">
        <v>6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5" t="s">
        <v>7</v>
      </c>
      <c r="BT2" s="15" t="s">
        <v>8</v>
      </c>
    </row>
    <row r="3" spans="1:73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>
      <c r="B4" s="19"/>
      <c r="C4" s="193" t="s">
        <v>10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21"/>
      <c r="AS4" s="22" t="s">
        <v>11</v>
      </c>
      <c r="BE4" s="23" t="s">
        <v>12</v>
      </c>
      <c r="BS4" s="15" t="s">
        <v>7</v>
      </c>
    </row>
    <row r="5" spans="1:73" ht="14.45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198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20"/>
      <c r="AQ5" s="21"/>
      <c r="BE5" s="195" t="s">
        <v>15</v>
      </c>
      <c r="BS5" s="15" t="s">
        <v>16</v>
      </c>
    </row>
    <row r="6" spans="1:73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199" t="s">
        <v>18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20"/>
      <c r="AQ6" s="21"/>
      <c r="BE6" s="192"/>
      <c r="BS6" s="15" t="s">
        <v>19</v>
      </c>
    </row>
    <row r="7" spans="1:73" ht="14.45" customHeight="1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21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22</v>
      </c>
      <c r="AL7" s="20"/>
      <c r="AM7" s="20"/>
      <c r="AN7" s="25" t="s">
        <v>21</v>
      </c>
      <c r="AO7" s="20"/>
      <c r="AP7" s="20"/>
      <c r="AQ7" s="21"/>
      <c r="BE7" s="192"/>
      <c r="BS7" s="15" t="s">
        <v>23</v>
      </c>
    </row>
    <row r="8" spans="1:73" ht="14.45" customHeight="1">
      <c r="B8" s="19"/>
      <c r="C8" s="20"/>
      <c r="D8" s="27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26</v>
      </c>
      <c r="AL8" s="20"/>
      <c r="AM8" s="20"/>
      <c r="AN8" s="28" t="s">
        <v>27</v>
      </c>
      <c r="AO8" s="20"/>
      <c r="AP8" s="20"/>
      <c r="AQ8" s="21"/>
      <c r="BE8" s="192"/>
      <c r="BS8" s="15" t="s">
        <v>28</v>
      </c>
    </row>
    <row r="9" spans="1:73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E9" s="192"/>
      <c r="BS9" s="15" t="s">
        <v>29</v>
      </c>
    </row>
    <row r="10" spans="1:73" ht="14.45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1"/>
      <c r="BE10" s="192"/>
      <c r="BS10" s="15" t="s">
        <v>19</v>
      </c>
    </row>
    <row r="11" spans="1:73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21</v>
      </c>
      <c r="AO11" s="20"/>
      <c r="AP11" s="20"/>
      <c r="AQ11" s="21"/>
      <c r="BE11" s="192"/>
      <c r="BS11" s="15" t="s">
        <v>19</v>
      </c>
    </row>
    <row r="12" spans="1:73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E12" s="192"/>
      <c r="BS12" s="15" t="s">
        <v>19</v>
      </c>
    </row>
    <row r="13" spans="1:73" ht="14.45" customHeight="1">
      <c r="B13" s="19"/>
      <c r="C13" s="20"/>
      <c r="D13" s="27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29" t="s">
        <v>36</v>
      </c>
      <c r="AO13" s="20"/>
      <c r="AP13" s="20"/>
      <c r="AQ13" s="21"/>
      <c r="BE13" s="192"/>
      <c r="BS13" s="15" t="s">
        <v>19</v>
      </c>
    </row>
    <row r="14" spans="1:73" ht="15">
      <c r="B14" s="19"/>
      <c r="C14" s="20"/>
      <c r="D14" s="20"/>
      <c r="E14" s="200" t="s">
        <v>36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7" t="s">
        <v>34</v>
      </c>
      <c r="AL14" s="20"/>
      <c r="AM14" s="20"/>
      <c r="AN14" s="29" t="s">
        <v>36</v>
      </c>
      <c r="AO14" s="20"/>
      <c r="AP14" s="20"/>
      <c r="AQ14" s="21"/>
      <c r="BE14" s="192"/>
      <c r="BS14" s="15" t="s">
        <v>19</v>
      </c>
    </row>
    <row r="15" spans="1:73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E15" s="192"/>
      <c r="BS15" s="15" t="s">
        <v>4</v>
      </c>
    </row>
    <row r="16" spans="1:73" ht="14.45" customHeight="1">
      <c r="B16" s="19"/>
      <c r="C16" s="20"/>
      <c r="D16" s="27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38</v>
      </c>
      <c r="AO16" s="20"/>
      <c r="AP16" s="20"/>
      <c r="AQ16" s="21"/>
      <c r="BE16" s="192"/>
      <c r="BS16" s="15" t="s">
        <v>4</v>
      </c>
    </row>
    <row r="17" spans="2:71" ht="18.399999999999999" customHeight="1">
      <c r="B17" s="19"/>
      <c r="C17" s="20"/>
      <c r="D17" s="20"/>
      <c r="E17" s="25" t="s">
        <v>39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21</v>
      </c>
      <c r="AO17" s="20"/>
      <c r="AP17" s="20"/>
      <c r="AQ17" s="21"/>
      <c r="BE17" s="192"/>
      <c r="BS17" s="15" t="s">
        <v>4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E18" s="192"/>
      <c r="BS18" s="15" t="s">
        <v>16</v>
      </c>
    </row>
    <row r="19" spans="2:71" ht="14.45" customHeight="1">
      <c r="B19" s="19"/>
      <c r="C19" s="20"/>
      <c r="D19" s="27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21</v>
      </c>
      <c r="AO19" s="20"/>
      <c r="AP19" s="20"/>
      <c r="AQ19" s="21"/>
      <c r="BE19" s="192"/>
      <c r="BS19" s="15" t="s">
        <v>16</v>
      </c>
    </row>
    <row r="20" spans="2:71" ht="18.399999999999999" customHeight="1">
      <c r="B20" s="19"/>
      <c r="C20" s="20"/>
      <c r="D20" s="20"/>
      <c r="E20" s="25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21</v>
      </c>
      <c r="AO20" s="20"/>
      <c r="AP20" s="20"/>
      <c r="AQ20" s="21"/>
      <c r="BE20" s="192"/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  <c r="BE21" s="192"/>
    </row>
    <row r="22" spans="2:71" ht="15">
      <c r="B22" s="19"/>
      <c r="C22" s="20"/>
      <c r="D22" s="27" t="s">
        <v>42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  <c r="BE22" s="192"/>
    </row>
    <row r="23" spans="2:71" ht="22.5" customHeight="1">
      <c r="B23" s="19"/>
      <c r="C23" s="20"/>
      <c r="D23" s="20"/>
      <c r="E23" s="201" t="s">
        <v>21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20"/>
      <c r="AP23" s="20"/>
      <c r="AQ23" s="21"/>
      <c r="BE23" s="192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  <c r="BE24" s="192"/>
    </row>
    <row r="25" spans="2:7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1"/>
      <c r="BE25" s="192"/>
    </row>
    <row r="26" spans="2:71" ht="14.45" customHeight="1">
      <c r="B26" s="19"/>
      <c r="C26" s="20"/>
      <c r="D26" s="31" t="s">
        <v>43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2">
        <f>ROUND(AG87,2)</f>
        <v>0</v>
      </c>
      <c r="AL26" s="194"/>
      <c r="AM26" s="194"/>
      <c r="AN26" s="194"/>
      <c r="AO26" s="194"/>
      <c r="AP26" s="20"/>
      <c r="AQ26" s="21"/>
      <c r="BE26" s="192"/>
    </row>
    <row r="27" spans="2:71" ht="14.45" customHeight="1">
      <c r="B27" s="19"/>
      <c r="C27" s="20"/>
      <c r="D27" s="31" t="s">
        <v>44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2">
        <f>ROUND(AG90,2)</f>
        <v>0</v>
      </c>
      <c r="AL27" s="194"/>
      <c r="AM27" s="194"/>
      <c r="AN27" s="194"/>
      <c r="AO27" s="194"/>
      <c r="AP27" s="20"/>
      <c r="AQ27" s="21"/>
      <c r="BE27" s="192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196"/>
    </row>
    <row r="29" spans="2:71" s="1" customFormat="1" ht="25.9" customHeight="1">
      <c r="B29" s="32"/>
      <c r="C29" s="33"/>
      <c r="D29" s="35" t="s">
        <v>45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3">
        <f>ROUND(AK26+AK27,2)</f>
        <v>0</v>
      </c>
      <c r="AL29" s="204"/>
      <c r="AM29" s="204"/>
      <c r="AN29" s="204"/>
      <c r="AO29" s="204"/>
      <c r="AP29" s="33"/>
      <c r="AQ29" s="34"/>
      <c r="BE29" s="196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196"/>
    </row>
    <row r="31" spans="2:71" s="2" customFormat="1" ht="14.45" customHeight="1">
      <c r="B31" s="37"/>
      <c r="C31" s="38"/>
      <c r="D31" s="39" t="s">
        <v>46</v>
      </c>
      <c r="E31" s="38"/>
      <c r="F31" s="39" t="s">
        <v>47</v>
      </c>
      <c r="G31" s="38"/>
      <c r="H31" s="38"/>
      <c r="I31" s="38"/>
      <c r="J31" s="38"/>
      <c r="K31" s="38"/>
      <c r="L31" s="188">
        <v>0.21</v>
      </c>
      <c r="M31" s="189"/>
      <c r="N31" s="189"/>
      <c r="O31" s="189"/>
      <c r="P31" s="38"/>
      <c r="Q31" s="38"/>
      <c r="R31" s="38"/>
      <c r="S31" s="38"/>
      <c r="T31" s="41" t="s">
        <v>48</v>
      </c>
      <c r="U31" s="38"/>
      <c r="V31" s="38"/>
      <c r="W31" s="190">
        <f>ROUND(AZ87+SUM(CD91:CD104),2)</f>
        <v>0</v>
      </c>
      <c r="X31" s="189"/>
      <c r="Y31" s="189"/>
      <c r="Z31" s="189"/>
      <c r="AA31" s="189"/>
      <c r="AB31" s="189"/>
      <c r="AC31" s="189"/>
      <c r="AD31" s="189"/>
      <c r="AE31" s="189"/>
      <c r="AF31" s="38"/>
      <c r="AG31" s="38"/>
      <c r="AH31" s="38"/>
      <c r="AI31" s="38"/>
      <c r="AJ31" s="38"/>
      <c r="AK31" s="190">
        <f>ROUND(AV87+SUM(BY91:BY104),2)</f>
        <v>0</v>
      </c>
      <c r="AL31" s="189"/>
      <c r="AM31" s="189"/>
      <c r="AN31" s="189"/>
      <c r="AO31" s="189"/>
      <c r="AP31" s="38"/>
      <c r="AQ31" s="42"/>
      <c r="BE31" s="197"/>
    </row>
    <row r="32" spans="2:71" s="2" customFormat="1" ht="14.45" customHeight="1">
      <c r="B32" s="37"/>
      <c r="C32" s="38"/>
      <c r="D32" s="38"/>
      <c r="E32" s="38"/>
      <c r="F32" s="39" t="s">
        <v>49</v>
      </c>
      <c r="G32" s="38"/>
      <c r="H32" s="38"/>
      <c r="I32" s="38"/>
      <c r="J32" s="38"/>
      <c r="K32" s="38"/>
      <c r="L32" s="188">
        <v>0.15</v>
      </c>
      <c r="M32" s="189"/>
      <c r="N32" s="189"/>
      <c r="O32" s="189"/>
      <c r="P32" s="38"/>
      <c r="Q32" s="38"/>
      <c r="R32" s="38"/>
      <c r="S32" s="38"/>
      <c r="T32" s="41" t="s">
        <v>48</v>
      </c>
      <c r="U32" s="38"/>
      <c r="V32" s="38"/>
      <c r="W32" s="190">
        <f>ROUND(BA87+SUM(CE91:CE104),2)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8"/>
      <c r="AG32" s="38"/>
      <c r="AH32" s="38"/>
      <c r="AI32" s="38"/>
      <c r="AJ32" s="38"/>
      <c r="AK32" s="190">
        <f>ROUND(AW87+SUM(BZ91:BZ104),2)</f>
        <v>0</v>
      </c>
      <c r="AL32" s="189"/>
      <c r="AM32" s="189"/>
      <c r="AN32" s="189"/>
      <c r="AO32" s="189"/>
      <c r="AP32" s="38"/>
      <c r="AQ32" s="42"/>
      <c r="BE32" s="197"/>
    </row>
    <row r="33" spans="2:57" s="2" customFormat="1" ht="14.45" hidden="1" customHeight="1">
      <c r="B33" s="37"/>
      <c r="C33" s="38"/>
      <c r="D33" s="38"/>
      <c r="E33" s="38"/>
      <c r="F33" s="39" t="s">
        <v>50</v>
      </c>
      <c r="G33" s="38"/>
      <c r="H33" s="38"/>
      <c r="I33" s="38"/>
      <c r="J33" s="38"/>
      <c r="K33" s="38"/>
      <c r="L33" s="188">
        <v>0.21</v>
      </c>
      <c r="M33" s="189"/>
      <c r="N33" s="189"/>
      <c r="O33" s="189"/>
      <c r="P33" s="38"/>
      <c r="Q33" s="38"/>
      <c r="R33" s="38"/>
      <c r="S33" s="38"/>
      <c r="T33" s="41" t="s">
        <v>48</v>
      </c>
      <c r="U33" s="38"/>
      <c r="V33" s="38"/>
      <c r="W33" s="190">
        <f>ROUND(BB87+SUM(CF91:CF104),2)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8"/>
      <c r="AG33" s="38"/>
      <c r="AH33" s="38"/>
      <c r="AI33" s="38"/>
      <c r="AJ33" s="38"/>
      <c r="AK33" s="190">
        <v>0</v>
      </c>
      <c r="AL33" s="189"/>
      <c r="AM33" s="189"/>
      <c r="AN33" s="189"/>
      <c r="AO33" s="189"/>
      <c r="AP33" s="38"/>
      <c r="AQ33" s="42"/>
      <c r="BE33" s="197"/>
    </row>
    <row r="34" spans="2:57" s="2" customFormat="1" ht="14.45" hidden="1" customHeight="1">
      <c r="B34" s="37"/>
      <c r="C34" s="38"/>
      <c r="D34" s="38"/>
      <c r="E34" s="38"/>
      <c r="F34" s="39" t="s">
        <v>51</v>
      </c>
      <c r="G34" s="38"/>
      <c r="H34" s="38"/>
      <c r="I34" s="38"/>
      <c r="J34" s="38"/>
      <c r="K34" s="38"/>
      <c r="L34" s="188">
        <v>0.15</v>
      </c>
      <c r="M34" s="189"/>
      <c r="N34" s="189"/>
      <c r="O34" s="189"/>
      <c r="P34" s="38"/>
      <c r="Q34" s="38"/>
      <c r="R34" s="38"/>
      <c r="S34" s="38"/>
      <c r="T34" s="41" t="s">
        <v>48</v>
      </c>
      <c r="U34" s="38"/>
      <c r="V34" s="38"/>
      <c r="W34" s="190">
        <f>ROUND(BC87+SUM(CG91:CG104),2)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8"/>
      <c r="AG34" s="38"/>
      <c r="AH34" s="38"/>
      <c r="AI34" s="38"/>
      <c r="AJ34" s="38"/>
      <c r="AK34" s="190">
        <v>0</v>
      </c>
      <c r="AL34" s="189"/>
      <c r="AM34" s="189"/>
      <c r="AN34" s="189"/>
      <c r="AO34" s="189"/>
      <c r="AP34" s="38"/>
      <c r="AQ34" s="42"/>
      <c r="BE34" s="197"/>
    </row>
    <row r="35" spans="2:57" s="2" customFormat="1" ht="14.45" hidden="1" customHeight="1">
      <c r="B35" s="37"/>
      <c r="C35" s="38"/>
      <c r="D35" s="38"/>
      <c r="E35" s="38"/>
      <c r="F35" s="39" t="s">
        <v>52</v>
      </c>
      <c r="G35" s="38"/>
      <c r="H35" s="38"/>
      <c r="I35" s="38"/>
      <c r="J35" s="38"/>
      <c r="K35" s="38"/>
      <c r="L35" s="188">
        <v>0</v>
      </c>
      <c r="M35" s="189"/>
      <c r="N35" s="189"/>
      <c r="O35" s="189"/>
      <c r="P35" s="38"/>
      <c r="Q35" s="38"/>
      <c r="R35" s="38"/>
      <c r="S35" s="38"/>
      <c r="T35" s="41" t="s">
        <v>48</v>
      </c>
      <c r="U35" s="38"/>
      <c r="V35" s="38"/>
      <c r="W35" s="190">
        <f>ROUND(BD87+SUM(CH91:CH104),2)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8"/>
      <c r="AG35" s="38"/>
      <c r="AH35" s="38"/>
      <c r="AI35" s="38"/>
      <c r="AJ35" s="38"/>
      <c r="AK35" s="190">
        <v>0</v>
      </c>
      <c r="AL35" s="189"/>
      <c r="AM35" s="189"/>
      <c r="AN35" s="189"/>
      <c r="AO35" s="189"/>
      <c r="AP35" s="38"/>
      <c r="AQ35" s="42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>
      <c r="B37" s="32"/>
      <c r="C37" s="43"/>
      <c r="D37" s="44" t="s">
        <v>53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54</v>
      </c>
      <c r="U37" s="45"/>
      <c r="V37" s="45"/>
      <c r="W37" s="45"/>
      <c r="X37" s="212" t="s">
        <v>55</v>
      </c>
      <c r="Y37" s="213"/>
      <c r="Z37" s="213"/>
      <c r="AA37" s="213"/>
      <c r="AB37" s="213"/>
      <c r="AC37" s="45"/>
      <c r="AD37" s="45"/>
      <c r="AE37" s="45"/>
      <c r="AF37" s="45"/>
      <c r="AG37" s="45"/>
      <c r="AH37" s="45"/>
      <c r="AI37" s="45"/>
      <c r="AJ37" s="45"/>
      <c r="AK37" s="214">
        <f>SUM(AK29:AK35)</f>
        <v>0</v>
      </c>
      <c r="AL37" s="213"/>
      <c r="AM37" s="213"/>
      <c r="AN37" s="213"/>
      <c r="AO37" s="215"/>
      <c r="AP37" s="43"/>
      <c r="AQ37" s="34"/>
    </row>
    <row r="38" spans="2:57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57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57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57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57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57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57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57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57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57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ht="15">
      <c r="B49" s="32"/>
      <c r="C49" s="33"/>
      <c r="D49" s="47" t="s">
        <v>56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19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21"/>
    </row>
    <row r="51" spans="2:43">
      <c r="B51" s="19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21"/>
    </row>
    <row r="52" spans="2:43">
      <c r="B52" s="19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21"/>
    </row>
    <row r="53" spans="2:43">
      <c r="B53" s="19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21"/>
    </row>
    <row r="54" spans="2:43">
      <c r="B54" s="19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21"/>
    </row>
    <row r="55" spans="2:43">
      <c r="B55" s="19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21"/>
    </row>
    <row r="56" spans="2:43">
      <c r="B56" s="19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21"/>
    </row>
    <row r="57" spans="2:43">
      <c r="B57" s="19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21"/>
    </row>
    <row r="58" spans="2:43" s="1" customFormat="1" ht="15">
      <c r="B58" s="32"/>
      <c r="C58" s="33"/>
      <c r="D58" s="52" t="s">
        <v>58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59</v>
      </c>
      <c r="AN58" s="53"/>
      <c r="AO58" s="55"/>
      <c r="AP58" s="33"/>
      <c r="AQ58" s="34"/>
    </row>
    <row r="59" spans="2:4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ht="15">
      <c r="B60" s="32"/>
      <c r="C60" s="33"/>
      <c r="D60" s="47" t="s">
        <v>60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61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19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21"/>
    </row>
    <row r="62" spans="2:43">
      <c r="B62" s="19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21"/>
    </row>
    <row r="63" spans="2:43">
      <c r="B63" s="19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21"/>
    </row>
    <row r="64" spans="2:43">
      <c r="B64" s="19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21"/>
    </row>
    <row r="65" spans="2:43">
      <c r="B65" s="19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21"/>
    </row>
    <row r="66" spans="2:43">
      <c r="B66" s="19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21"/>
    </row>
    <row r="67" spans="2:43">
      <c r="B67" s="19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21"/>
    </row>
    <row r="68" spans="2:43">
      <c r="B68" s="19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21"/>
    </row>
    <row r="69" spans="2:43" s="1" customFormat="1" ht="15">
      <c r="B69" s="32"/>
      <c r="C69" s="33"/>
      <c r="D69" s="52" t="s">
        <v>58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59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3" t="s">
        <v>62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34"/>
    </row>
    <row r="77" spans="2:43" s="3" customFormat="1" ht="14.45" customHeight="1">
      <c r="B77" s="62"/>
      <c r="C77" s="27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814-20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218" t="str">
        <f>K6</f>
        <v>Oprava střešního pláště šatnového objektu ZS Strakonice</v>
      </c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  <c r="AF78" s="219"/>
      <c r="AG78" s="219"/>
      <c r="AH78" s="219"/>
      <c r="AI78" s="219"/>
      <c r="AJ78" s="219"/>
      <c r="AK78" s="219"/>
      <c r="AL78" s="219"/>
      <c r="AM78" s="219"/>
      <c r="AN78" s="219"/>
      <c r="AO78" s="219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7" t="s">
        <v>24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Strakonice, ul. Na Křemelce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7" t="s">
        <v>26</v>
      </c>
      <c r="AJ80" s="33"/>
      <c r="AK80" s="33"/>
      <c r="AL80" s="33"/>
      <c r="AM80" s="70" t="str">
        <f>IF(AN8= "","",AN8)</f>
        <v>31. 8. 2020</v>
      </c>
      <c r="AN80" s="33"/>
      <c r="AO80" s="33"/>
      <c r="AP80" s="33"/>
      <c r="AQ80" s="34"/>
    </row>
    <row r="81" spans="1:89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>
      <c r="B82" s="32"/>
      <c r="C82" s="27" t="s">
        <v>30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Strakonice, zast. STARZ Strakonice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7" t="s">
        <v>37</v>
      </c>
      <c r="AJ82" s="33"/>
      <c r="AK82" s="33"/>
      <c r="AL82" s="33"/>
      <c r="AM82" s="211" t="str">
        <f>IF(E17="","",E17)</f>
        <v>Jiří Urbánek, Velké nám.54, Strakonice</v>
      </c>
      <c r="AN82" s="210"/>
      <c r="AO82" s="210"/>
      <c r="AP82" s="210"/>
      <c r="AQ82" s="34"/>
      <c r="AS82" s="205" t="s">
        <v>63</v>
      </c>
      <c r="AT82" s="206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89" s="1" customFormat="1" ht="15">
      <c r="B83" s="32"/>
      <c r="C83" s="27" t="s">
        <v>35</v>
      </c>
      <c r="D83" s="33"/>
      <c r="E83" s="33"/>
      <c r="F83" s="33"/>
      <c r="G83" s="33"/>
      <c r="H83" s="33"/>
      <c r="I83" s="33"/>
      <c r="J83" s="33"/>
      <c r="K83" s="33"/>
      <c r="L83" s="63" t="str">
        <f>IF(E14= "Vyplň údaj","",E14)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7" t="s">
        <v>40</v>
      </c>
      <c r="AJ83" s="33"/>
      <c r="AK83" s="33"/>
      <c r="AL83" s="33"/>
      <c r="AM83" s="211" t="str">
        <f>IF(E20="","",E20)</f>
        <v>Jiří Urbánek</v>
      </c>
      <c r="AN83" s="210"/>
      <c r="AO83" s="210"/>
      <c r="AP83" s="210"/>
      <c r="AQ83" s="34"/>
      <c r="AS83" s="207"/>
      <c r="AT83" s="208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89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09"/>
      <c r="AT84" s="210"/>
      <c r="AU84" s="33"/>
      <c r="AV84" s="33"/>
      <c r="AW84" s="33"/>
      <c r="AX84" s="33"/>
      <c r="AY84" s="33"/>
      <c r="AZ84" s="33"/>
      <c r="BA84" s="33"/>
      <c r="BB84" s="33"/>
      <c r="BC84" s="33"/>
      <c r="BD84" s="76"/>
    </row>
    <row r="85" spans="1:89" s="1" customFormat="1" ht="29.25" customHeight="1">
      <c r="B85" s="32"/>
      <c r="C85" s="222" t="s">
        <v>64</v>
      </c>
      <c r="D85" s="213"/>
      <c r="E85" s="213"/>
      <c r="F85" s="213"/>
      <c r="G85" s="213"/>
      <c r="H85" s="45"/>
      <c r="I85" s="223" t="s">
        <v>65</v>
      </c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23" t="s">
        <v>66</v>
      </c>
      <c r="AH85" s="213"/>
      <c r="AI85" s="213"/>
      <c r="AJ85" s="213"/>
      <c r="AK85" s="213"/>
      <c r="AL85" s="213"/>
      <c r="AM85" s="213"/>
      <c r="AN85" s="223" t="s">
        <v>67</v>
      </c>
      <c r="AO85" s="213"/>
      <c r="AP85" s="215"/>
      <c r="AQ85" s="34"/>
      <c r="AS85" s="77" t="s">
        <v>68</v>
      </c>
      <c r="AT85" s="78" t="s">
        <v>69</v>
      </c>
      <c r="AU85" s="78" t="s">
        <v>70</v>
      </c>
      <c r="AV85" s="78" t="s">
        <v>71</v>
      </c>
      <c r="AW85" s="78" t="s">
        <v>72</v>
      </c>
      <c r="AX85" s="78" t="s">
        <v>73</v>
      </c>
      <c r="AY85" s="78" t="s">
        <v>74</v>
      </c>
      <c r="AZ85" s="78" t="s">
        <v>75</v>
      </c>
      <c r="BA85" s="78" t="s">
        <v>76</v>
      </c>
      <c r="BB85" s="78" t="s">
        <v>77</v>
      </c>
      <c r="BC85" s="78" t="s">
        <v>78</v>
      </c>
      <c r="BD85" s="79" t="s">
        <v>79</v>
      </c>
    </row>
    <row r="86" spans="1:89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>
      <c r="B87" s="65"/>
      <c r="C87" s="81" t="s">
        <v>80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6">
        <f>ROUND(AG88,2)</f>
        <v>0</v>
      </c>
      <c r="AH87" s="216"/>
      <c r="AI87" s="216"/>
      <c r="AJ87" s="216"/>
      <c r="AK87" s="216"/>
      <c r="AL87" s="216"/>
      <c r="AM87" s="216"/>
      <c r="AN87" s="217">
        <f>SUM(AG87,AT87)</f>
        <v>0</v>
      </c>
      <c r="AO87" s="217"/>
      <c r="AP87" s="217"/>
      <c r="AQ87" s="68"/>
      <c r="AS87" s="83">
        <f>ROUND(AS88,2)</f>
        <v>0</v>
      </c>
      <c r="AT87" s="84">
        <f>ROUND(SUM(AV87:AW87),2)</f>
        <v>0</v>
      </c>
      <c r="AU87" s="85">
        <f>ROUND(AU88,5)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0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81</v>
      </c>
      <c r="BT87" s="87" t="s">
        <v>82</v>
      </c>
      <c r="BV87" s="87" t="s">
        <v>83</v>
      </c>
      <c r="BW87" s="87" t="s">
        <v>84</v>
      </c>
      <c r="BX87" s="87" t="s">
        <v>85</v>
      </c>
    </row>
    <row r="88" spans="1:89" s="5" customFormat="1" ht="37.5" customHeight="1">
      <c r="A88" s="182" t="s">
        <v>557</v>
      </c>
      <c r="B88" s="88"/>
      <c r="C88" s="89"/>
      <c r="D88" s="226" t="s">
        <v>14</v>
      </c>
      <c r="E88" s="225"/>
      <c r="F88" s="225"/>
      <c r="G88" s="225"/>
      <c r="H88" s="225"/>
      <c r="I88" s="90"/>
      <c r="J88" s="226" t="s">
        <v>18</v>
      </c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4">
        <f ca="1">'814-20 - Oprava střešního...'!M29</f>
        <v>0</v>
      </c>
      <c r="AH88" s="225"/>
      <c r="AI88" s="225"/>
      <c r="AJ88" s="225"/>
      <c r="AK88" s="225"/>
      <c r="AL88" s="225"/>
      <c r="AM88" s="225"/>
      <c r="AN88" s="224">
        <f>SUM(AG88,AT88)</f>
        <v>0</v>
      </c>
      <c r="AO88" s="225"/>
      <c r="AP88" s="225"/>
      <c r="AQ88" s="91"/>
      <c r="AS88" s="92">
        <f ca="1">'814-20 - Oprava střešního...'!M27</f>
        <v>0</v>
      </c>
      <c r="AT88" s="93">
        <f ca="1">ROUND(SUM(AV88:AW88),2)</f>
        <v>0</v>
      </c>
      <c r="AU88" s="94">
        <f ca="1">'814-20 - Oprava střešního...'!W131</f>
        <v>0</v>
      </c>
      <c r="AV88" s="93">
        <f ca="1">'814-20 - Oprava střešního...'!M31</f>
        <v>0</v>
      </c>
      <c r="AW88" s="93">
        <f ca="1">'814-20 - Oprava střešního...'!M32</f>
        <v>0</v>
      </c>
      <c r="AX88" s="93">
        <f ca="1">'814-20 - Oprava střešního...'!M33</f>
        <v>0</v>
      </c>
      <c r="AY88" s="93">
        <f ca="1">'814-20 - Oprava střešního...'!M34</f>
        <v>0</v>
      </c>
      <c r="AZ88" s="93">
        <f ca="1">'814-20 - Oprava střešního...'!H31</f>
        <v>0</v>
      </c>
      <c r="BA88" s="93">
        <f ca="1">'814-20 - Oprava střešního...'!H32</f>
        <v>0</v>
      </c>
      <c r="BB88" s="93">
        <f ca="1">'814-20 - Oprava střešního...'!H33</f>
        <v>0</v>
      </c>
      <c r="BC88" s="93">
        <f ca="1">'814-20 - Oprava střešního...'!H34</f>
        <v>0</v>
      </c>
      <c r="BD88" s="95">
        <f ca="1">'814-20 - Oprava střešního...'!H35</f>
        <v>0</v>
      </c>
      <c r="BT88" s="96" t="s">
        <v>23</v>
      </c>
      <c r="BU88" s="96" t="s">
        <v>86</v>
      </c>
      <c r="BV88" s="96" t="s">
        <v>83</v>
      </c>
      <c r="BW88" s="96" t="s">
        <v>84</v>
      </c>
      <c r="BX88" s="96" t="s">
        <v>85</v>
      </c>
    </row>
    <row r="89" spans="1:89"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1"/>
    </row>
    <row r="90" spans="1:89" s="1" customFormat="1" ht="30" customHeight="1">
      <c r="B90" s="32"/>
      <c r="C90" s="81" t="s">
        <v>87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17">
        <f>ROUND(SUM(AG91:AG103),2)</f>
        <v>0</v>
      </c>
      <c r="AH90" s="210"/>
      <c r="AI90" s="210"/>
      <c r="AJ90" s="210"/>
      <c r="AK90" s="210"/>
      <c r="AL90" s="210"/>
      <c r="AM90" s="210"/>
      <c r="AN90" s="217">
        <f>ROUND(SUM(AN91:AN103),2)</f>
        <v>0</v>
      </c>
      <c r="AO90" s="210"/>
      <c r="AP90" s="210"/>
      <c r="AQ90" s="34"/>
      <c r="AS90" s="77" t="s">
        <v>88</v>
      </c>
      <c r="AT90" s="78" t="s">
        <v>89</v>
      </c>
      <c r="AU90" s="78" t="s">
        <v>46</v>
      </c>
      <c r="AV90" s="79" t="s">
        <v>69</v>
      </c>
    </row>
    <row r="91" spans="1:89" s="1" customFormat="1" ht="19.899999999999999" customHeight="1">
      <c r="B91" s="32"/>
      <c r="C91" s="33"/>
      <c r="D91" s="97" t="s">
        <v>90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220">
        <f>ROUND(AG87*AS91,2)</f>
        <v>0</v>
      </c>
      <c r="AH91" s="210"/>
      <c r="AI91" s="210"/>
      <c r="AJ91" s="210"/>
      <c r="AK91" s="210"/>
      <c r="AL91" s="210"/>
      <c r="AM91" s="210"/>
      <c r="AN91" s="221">
        <f t="shared" ref="AN91:AN100" si="0">ROUND(AG91+AV91,2)</f>
        <v>0</v>
      </c>
      <c r="AO91" s="210"/>
      <c r="AP91" s="210"/>
      <c r="AQ91" s="34"/>
      <c r="AS91" s="98">
        <v>0</v>
      </c>
      <c r="AT91" s="99" t="s">
        <v>91</v>
      </c>
      <c r="AU91" s="99" t="s">
        <v>47</v>
      </c>
      <c r="AV91" s="100">
        <f>ROUND(IF(AU91="základní",AG91*L31,IF(AU91="snížená",AG91*L32,0)),2)</f>
        <v>0</v>
      </c>
      <c r="BV91" s="15" t="s">
        <v>92</v>
      </c>
      <c r="BY91" s="101">
        <f t="shared" ref="BY91:BY103" si="1">IF(AU91="základní",AV91,0)</f>
        <v>0</v>
      </c>
      <c r="BZ91" s="101">
        <f t="shared" ref="BZ91:BZ103" si="2">IF(AU91="snížená",AV91,0)</f>
        <v>0</v>
      </c>
      <c r="CA91" s="101">
        <v>0</v>
      </c>
      <c r="CB91" s="101">
        <v>0</v>
      </c>
      <c r="CC91" s="101">
        <v>0</v>
      </c>
      <c r="CD91" s="101">
        <f t="shared" ref="CD91:CD103" si="3">IF(AU91="základní",AG91,0)</f>
        <v>0</v>
      </c>
      <c r="CE91" s="101">
        <f t="shared" ref="CE91:CE103" si="4">IF(AU91="snížená",AG91,0)</f>
        <v>0</v>
      </c>
      <c r="CF91" s="101">
        <f t="shared" ref="CF91:CF103" si="5">IF(AU91="zákl. přenesená",AG91,0)</f>
        <v>0</v>
      </c>
      <c r="CG91" s="101">
        <f t="shared" ref="CG91:CG103" si="6">IF(AU91="sníž. přenesená",AG91,0)</f>
        <v>0</v>
      </c>
      <c r="CH91" s="101">
        <f t="shared" ref="CH91:CH103" si="7">IF(AU91="nulová",AG91,0)</f>
        <v>0</v>
      </c>
      <c r="CI91" s="15">
        <f t="shared" ref="CI91:CI103" si="8">IF(AU91="základní",1,IF(AU91="snížená",2,IF(AU91="zákl. přenesená",4,IF(AU91="sníž. přenesená",5,3))))</f>
        <v>1</v>
      </c>
      <c r="CJ91" s="15">
        <f>IF(AT91="stavební čast",1,IF(8891="investiční čast",2,3))</f>
        <v>1</v>
      </c>
      <c r="CK91" s="15" t="str">
        <f t="shared" ref="CK91:CK103" si="9">IF(D91="Vyplň vlastní","","x")</f>
        <v>x</v>
      </c>
    </row>
    <row r="92" spans="1:89" s="1" customFormat="1" ht="19.899999999999999" customHeight="1">
      <c r="B92" s="32"/>
      <c r="C92" s="33"/>
      <c r="D92" s="97" t="s">
        <v>93</v>
      </c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220">
        <f>ROUND(AG87*AS92,2)</f>
        <v>0</v>
      </c>
      <c r="AH92" s="210"/>
      <c r="AI92" s="210"/>
      <c r="AJ92" s="210"/>
      <c r="AK92" s="210"/>
      <c r="AL92" s="210"/>
      <c r="AM92" s="210"/>
      <c r="AN92" s="221">
        <f t="shared" si="0"/>
        <v>0</v>
      </c>
      <c r="AO92" s="210"/>
      <c r="AP92" s="210"/>
      <c r="AQ92" s="34"/>
      <c r="AS92" s="102">
        <v>0</v>
      </c>
      <c r="AT92" s="103" t="s">
        <v>91</v>
      </c>
      <c r="AU92" s="103" t="s">
        <v>47</v>
      </c>
      <c r="AV92" s="104">
        <f>ROUND(IF(AU92="základní",AG92*L31,IF(AU92="snížená",AG92*L32,0)),2)</f>
        <v>0</v>
      </c>
      <c r="BV92" s="15" t="s">
        <v>92</v>
      </c>
      <c r="BY92" s="101">
        <f t="shared" si="1"/>
        <v>0</v>
      </c>
      <c r="BZ92" s="101">
        <f t="shared" si="2"/>
        <v>0</v>
      </c>
      <c r="CA92" s="101">
        <v>0</v>
      </c>
      <c r="CB92" s="101">
        <v>0</v>
      </c>
      <c r="CC92" s="101">
        <v>0</v>
      </c>
      <c r="CD92" s="101">
        <f t="shared" si="3"/>
        <v>0</v>
      </c>
      <c r="CE92" s="101">
        <f t="shared" si="4"/>
        <v>0</v>
      </c>
      <c r="CF92" s="101">
        <f t="shared" si="5"/>
        <v>0</v>
      </c>
      <c r="CG92" s="101">
        <f t="shared" si="6"/>
        <v>0</v>
      </c>
      <c r="CH92" s="101">
        <f t="shared" si="7"/>
        <v>0</v>
      </c>
      <c r="CI92" s="15">
        <f t="shared" si="8"/>
        <v>1</v>
      </c>
      <c r="CJ92" s="15">
        <f>IF(AT92="stavební čast",1,IF(8892="investiční čast",2,3))</f>
        <v>1</v>
      </c>
      <c r="CK92" s="15" t="str">
        <f t="shared" si="9"/>
        <v>x</v>
      </c>
    </row>
    <row r="93" spans="1:89" s="1" customFormat="1" ht="19.899999999999999" customHeight="1">
      <c r="B93" s="32"/>
      <c r="C93" s="33"/>
      <c r="D93" s="97" t="s">
        <v>94</v>
      </c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220">
        <f>ROUND(AG87*AS93,2)</f>
        <v>0</v>
      </c>
      <c r="AH93" s="210"/>
      <c r="AI93" s="210"/>
      <c r="AJ93" s="210"/>
      <c r="AK93" s="210"/>
      <c r="AL93" s="210"/>
      <c r="AM93" s="210"/>
      <c r="AN93" s="221">
        <f t="shared" si="0"/>
        <v>0</v>
      </c>
      <c r="AO93" s="210"/>
      <c r="AP93" s="210"/>
      <c r="AQ93" s="34"/>
      <c r="AS93" s="102">
        <v>0</v>
      </c>
      <c r="AT93" s="103" t="s">
        <v>91</v>
      </c>
      <c r="AU93" s="103" t="s">
        <v>47</v>
      </c>
      <c r="AV93" s="104">
        <f>ROUND(IF(AU93="základní",AG93*L31,IF(AU93="snížená",AG93*L32,0)),2)</f>
        <v>0</v>
      </c>
      <c r="BV93" s="15" t="s">
        <v>92</v>
      </c>
      <c r="BY93" s="101">
        <f t="shared" si="1"/>
        <v>0</v>
      </c>
      <c r="BZ93" s="101">
        <f t="shared" si="2"/>
        <v>0</v>
      </c>
      <c r="CA93" s="101">
        <v>0</v>
      </c>
      <c r="CB93" s="101">
        <v>0</v>
      </c>
      <c r="CC93" s="101">
        <v>0</v>
      </c>
      <c r="CD93" s="101">
        <f t="shared" si="3"/>
        <v>0</v>
      </c>
      <c r="CE93" s="101">
        <f t="shared" si="4"/>
        <v>0</v>
      </c>
      <c r="CF93" s="101">
        <f t="shared" si="5"/>
        <v>0</v>
      </c>
      <c r="CG93" s="101">
        <f t="shared" si="6"/>
        <v>0</v>
      </c>
      <c r="CH93" s="101">
        <f t="shared" si="7"/>
        <v>0</v>
      </c>
      <c r="CI93" s="15">
        <f t="shared" si="8"/>
        <v>1</v>
      </c>
      <c r="CJ93" s="15">
        <f>IF(AT93="stavební čast",1,IF(8893="investiční čast",2,3))</f>
        <v>1</v>
      </c>
      <c r="CK93" s="15" t="str">
        <f t="shared" si="9"/>
        <v>x</v>
      </c>
    </row>
    <row r="94" spans="1:89" s="1" customFormat="1" ht="19.899999999999999" customHeight="1">
      <c r="B94" s="32"/>
      <c r="C94" s="33"/>
      <c r="D94" s="97" t="s">
        <v>95</v>
      </c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220">
        <f>ROUND(AG87*AS94,2)</f>
        <v>0</v>
      </c>
      <c r="AH94" s="210"/>
      <c r="AI94" s="210"/>
      <c r="AJ94" s="210"/>
      <c r="AK94" s="210"/>
      <c r="AL94" s="210"/>
      <c r="AM94" s="210"/>
      <c r="AN94" s="221">
        <f t="shared" si="0"/>
        <v>0</v>
      </c>
      <c r="AO94" s="210"/>
      <c r="AP94" s="210"/>
      <c r="AQ94" s="34"/>
      <c r="AS94" s="102">
        <v>0</v>
      </c>
      <c r="AT94" s="103" t="s">
        <v>91</v>
      </c>
      <c r="AU94" s="103" t="s">
        <v>47</v>
      </c>
      <c r="AV94" s="104">
        <f>ROUND(IF(AU94="základní",AG94*L31,IF(AU94="snížená",AG94*L32,0)),2)</f>
        <v>0</v>
      </c>
      <c r="BV94" s="15" t="s">
        <v>92</v>
      </c>
      <c r="BY94" s="101">
        <f t="shared" si="1"/>
        <v>0</v>
      </c>
      <c r="BZ94" s="101">
        <f t="shared" si="2"/>
        <v>0</v>
      </c>
      <c r="CA94" s="101">
        <v>0</v>
      </c>
      <c r="CB94" s="101">
        <v>0</v>
      </c>
      <c r="CC94" s="101">
        <v>0</v>
      </c>
      <c r="CD94" s="101">
        <f t="shared" si="3"/>
        <v>0</v>
      </c>
      <c r="CE94" s="101">
        <f t="shared" si="4"/>
        <v>0</v>
      </c>
      <c r="CF94" s="101">
        <f t="shared" si="5"/>
        <v>0</v>
      </c>
      <c r="CG94" s="101">
        <f t="shared" si="6"/>
        <v>0</v>
      </c>
      <c r="CH94" s="101">
        <f t="shared" si="7"/>
        <v>0</v>
      </c>
      <c r="CI94" s="15">
        <f t="shared" si="8"/>
        <v>1</v>
      </c>
      <c r="CJ94" s="15">
        <f>IF(AT94="stavební čast",1,IF(8894="investiční čast",2,3))</f>
        <v>1</v>
      </c>
      <c r="CK94" s="15" t="str">
        <f t="shared" si="9"/>
        <v>x</v>
      </c>
    </row>
    <row r="95" spans="1:89" s="1" customFormat="1" ht="19.899999999999999" customHeight="1">
      <c r="B95" s="32"/>
      <c r="C95" s="33"/>
      <c r="D95" s="97" t="s">
        <v>96</v>
      </c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220">
        <f>ROUND(AG87*AS95,2)</f>
        <v>0</v>
      </c>
      <c r="AH95" s="210"/>
      <c r="AI95" s="210"/>
      <c r="AJ95" s="210"/>
      <c r="AK95" s="210"/>
      <c r="AL95" s="210"/>
      <c r="AM95" s="210"/>
      <c r="AN95" s="221">
        <f t="shared" si="0"/>
        <v>0</v>
      </c>
      <c r="AO95" s="210"/>
      <c r="AP95" s="210"/>
      <c r="AQ95" s="34"/>
      <c r="AS95" s="102">
        <v>0</v>
      </c>
      <c r="AT95" s="103" t="s">
        <v>91</v>
      </c>
      <c r="AU95" s="103" t="s">
        <v>47</v>
      </c>
      <c r="AV95" s="104">
        <f>ROUND(IF(AU95="základní",AG95*L31,IF(AU95="snížená",AG95*L32,0)),2)</f>
        <v>0</v>
      </c>
      <c r="BV95" s="15" t="s">
        <v>92</v>
      </c>
      <c r="BY95" s="101">
        <f t="shared" si="1"/>
        <v>0</v>
      </c>
      <c r="BZ95" s="101">
        <f t="shared" si="2"/>
        <v>0</v>
      </c>
      <c r="CA95" s="101">
        <v>0</v>
      </c>
      <c r="CB95" s="101">
        <v>0</v>
      </c>
      <c r="CC95" s="101">
        <v>0</v>
      </c>
      <c r="CD95" s="101">
        <f t="shared" si="3"/>
        <v>0</v>
      </c>
      <c r="CE95" s="101">
        <f t="shared" si="4"/>
        <v>0</v>
      </c>
      <c r="CF95" s="101">
        <f t="shared" si="5"/>
        <v>0</v>
      </c>
      <c r="CG95" s="101">
        <f t="shared" si="6"/>
        <v>0</v>
      </c>
      <c r="CH95" s="101">
        <f t="shared" si="7"/>
        <v>0</v>
      </c>
      <c r="CI95" s="15">
        <f t="shared" si="8"/>
        <v>1</v>
      </c>
      <c r="CJ95" s="15">
        <f>IF(AT95="stavební čast",1,IF(8895="investiční čast",2,3))</f>
        <v>1</v>
      </c>
      <c r="CK95" s="15" t="str">
        <f t="shared" si="9"/>
        <v>x</v>
      </c>
    </row>
    <row r="96" spans="1:89" s="1" customFormat="1" ht="19.899999999999999" customHeight="1">
      <c r="B96" s="32"/>
      <c r="C96" s="33"/>
      <c r="D96" s="97" t="s">
        <v>97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220">
        <f>ROUND(AG87*AS96,2)</f>
        <v>0</v>
      </c>
      <c r="AH96" s="210"/>
      <c r="AI96" s="210"/>
      <c r="AJ96" s="210"/>
      <c r="AK96" s="210"/>
      <c r="AL96" s="210"/>
      <c r="AM96" s="210"/>
      <c r="AN96" s="221">
        <f t="shared" si="0"/>
        <v>0</v>
      </c>
      <c r="AO96" s="210"/>
      <c r="AP96" s="210"/>
      <c r="AQ96" s="34"/>
      <c r="AS96" s="102">
        <v>0</v>
      </c>
      <c r="AT96" s="103" t="s">
        <v>91</v>
      </c>
      <c r="AU96" s="103" t="s">
        <v>47</v>
      </c>
      <c r="AV96" s="104">
        <f>ROUND(IF(AU96="základní",AG96*L31,IF(AU96="snížená",AG96*L32,0)),2)</f>
        <v>0</v>
      </c>
      <c r="BV96" s="15" t="s">
        <v>92</v>
      </c>
      <c r="BY96" s="101">
        <f t="shared" si="1"/>
        <v>0</v>
      </c>
      <c r="BZ96" s="101">
        <f t="shared" si="2"/>
        <v>0</v>
      </c>
      <c r="CA96" s="101">
        <v>0</v>
      </c>
      <c r="CB96" s="101">
        <v>0</v>
      </c>
      <c r="CC96" s="101">
        <v>0</v>
      </c>
      <c r="CD96" s="101">
        <f t="shared" si="3"/>
        <v>0</v>
      </c>
      <c r="CE96" s="101">
        <f t="shared" si="4"/>
        <v>0</v>
      </c>
      <c r="CF96" s="101">
        <f t="shared" si="5"/>
        <v>0</v>
      </c>
      <c r="CG96" s="101">
        <f t="shared" si="6"/>
        <v>0</v>
      </c>
      <c r="CH96" s="101">
        <f t="shared" si="7"/>
        <v>0</v>
      </c>
      <c r="CI96" s="15">
        <f t="shared" si="8"/>
        <v>1</v>
      </c>
      <c r="CJ96" s="15">
        <f>IF(AT96="stavební čast",1,IF(8896="investiční čast",2,3))</f>
        <v>1</v>
      </c>
      <c r="CK96" s="15" t="str">
        <f t="shared" si="9"/>
        <v>x</v>
      </c>
    </row>
    <row r="97" spans="2:89" s="1" customFormat="1" ht="19.899999999999999" customHeight="1">
      <c r="B97" s="32"/>
      <c r="C97" s="33"/>
      <c r="D97" s="97" t="s">
        <v>98</v>
      </c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20">
        <f>ROUND(AG87*AS97,2)</f>
        <v>0</v>
      </c>
      <c r="AH97" s="210"/>
      <c r="AI97" s="210"/>
      <c r="AJ97" s="210"/>
      <c r="AK97" s="210"/>
      <c r="AL97" s="210"/>
      <c r="AM97" s="210"/>
      <c r="AN97" s="221">
        <f t="shared" si="0"/>
        <v>0</v>
      </c>
      <c r="AO97" s="210"/>
      <c r="AP97" s="210"/>
      <c r="AQ97" s="34"/>
      <c r="AS97" s="102">
        <v>0</v>
      </c>
      <c r="AT97" s="103" t="s">
        <v>91</v>
      </c>
      <c r="AU97" s="103" t="s">
        <v>47</v>
      </c>
      <c r="AV97" s="104">
        <f>ROUND(IF(AU97="základní",AG97*L31,IF(AU97="snížená",AG97*L32,0)),2)</f>
        <v>0</v>
      </c>
      <c r="BV97" s="15" t="s">
        <v>92</v>
      </c>
      <c r="BY97" s="101">
        <f t="shared" si="1"/>
        <v>0</v>
      </c>
      <c r="BZ97" s="101">
        <f t="shared" si="2"/>
        <v>0</v>
      </c>
      <c r="CA97" s="101">
        <v>0</v>
      </c>
      <c r="CB97" s="101">
        <v>0</v>
      </c>
      <c r="CC97" s="101">
        <v>0</v>
      </c>
      <c r="CD97" s="101">
        <f t="shared" si="3"/>
        <v>0</v>
      </c>
      <c r="CE97" s="101">
        <f t="shared" si="4"/>
        <v>0</v>
      </c>
      <c r="CF97" s="101">
        <f t="shared" si="5"/>
        <v>0</v>
      </c>
      <c r="CG97" s="101">
        <f t="shared" si="6"/>
        <v>0</v>
      </c>
      <c r="CH97" s="101">
        <f t="shared" si="7"/>
        <v>0</v>
      </c>
      <c r="CI97" s="15">
        <f t="shared" si="8"/>
        <v>1</v>
      </c>
      <c r="CJ97" s="15">
        <f>IF(AT97="stavební čast",1,IF(8897="investiční čast",2,3))</f>
        <v>1</v>
      </c>
      <c r="CK97" s="15" t="str">
        <f t="shared" si="9"/>
        <v>x</v>
      </c>
    </row>
    <row r="98" spans="2:89" s="1" customFormat="1" ht="19.899999999999999" customHeight="1">
      <c r="B98" s="32"/>
      <c r="C98" s="33"/>
      <c r="D98" s="97" t="s">
        <v>99</v>
      </c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220">
        <f>ROUND(AG87*AS98,2)</f>
        <v>0</v>
      </c>
      <c r="AH98" s="210"/>
      <c r="AI98" s="210"/>
      <c r="AJ98" s="210"/>
      <c r="AK98" s="210"/>
      <c r="AL98" s="210"/>
      <c r="AM98" s="210"/>
      <c r="AN98" s="221">
        <f t="shared" si="0"/>
        <v>0</v>
      </c>
      <c r="AO98" s="210"/>
      <c r="AP98" s="210"/>
      <c r="AQ98" s="34"/>
      <c r="AS98" s="102">
        <v>0</v>
      </c>
      <c r="AT98" s="103" t="s">
        <v>91</v>
      </c>
      <c r="AU98" s="103" t="s">
        <v>47</v>
      </c>
      <c r="AV98" s="104">
        <f>ROUND(IF(AU98="základní",AG98*L31,IF(AU98="snížená",AG98*L32,0)),2)</f>
        <v>0</v>
      </c>
      <c r="BV98" s="15" t="s">
        <v>92</v>
      </c>
      <c r="BY98" s="101">
        <f t="shared" si="1"/>
        <v>0</v>
      </c>
      <c r="BZ98" s="101">
        <f t="shared" si="2"/>
        <v>0</v>
      </c>
      <c r="CA98" s="101">
        <v>0</v>
      </c>
      <c r="CB98" s="101">
        <v>0</v>
      </c>
      <c r="CC98" s="101">
        <v>0</v>
      </c>
      <c r="CD98" s="101">
        <f t="shared" si="3"/>
        <v>0</v>
      </c>
      <c r="CE98" s="101">
        <f t="shared" si="4"/>
        <v>0</v>
      </c>
      <c r="CF98" s="101">
        <f t="shared" si="5"/>
        <v>0</v>
      </c>
      <c r="CG98" s="101">
        <f t="shared" si="6"/>
        <v>0</v>
      </c>
      <c r="CH98" s="101">
        <f t="shared" si="7"/>
        <v>0</v>
      </c>
      <c r="CI98" s="15">
        <f t="shared" si="8"/>
        <v>1</v>
      </c>
      <c r="CJ98" s="15">
        <f>IF(AT98="stavební čast",1,IF(8898="investiční čast",2,3))</f>
        <v>1</v>
      </c>
      <c r="CK98" s="15" t="str">
        <f t="shared" si="9"/>
        <v>x</v>
      </c>
    </row>
    <row r="99" spans="2:89" s="1" customFormat="1" ht="19.899999999999999" customHeight="1">
      <c r="B99" s="32"/>
      <c r="C99" s="33"/>
      <c r="D99" s="97" t="s">
        <v>100</v>
      </c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220">
        <f>ROUND(AG87*AS99,2)</f>
        <v>0</v>
      </c>
      <c r="AH99" s="210"/>
      <c r="AI99" s="210"/>
      <c r="AJ99" s="210"/>
      <c r="AK99" s="210"/>
      <c r="AL99" s="210"/>
      <c r="AM99" s="210"/>
      <c r="AN99" s="221">
        <f t="shared" si="0"/>
        <v>0</v>
      </c>
      <c r="AO99" s="210"/>
      <c r="AP99" s="210"/>
      <c r="AQ99" s="34"/>
      <c r="AS99" s="102">
        <v>0</v>
      </c>
      <c r="AT99" s="103" t="s">
        <v>91</v>
      </c>
      <c r="AU99" s="103" t="s">
        <v>47</v>
      </c>
      <c r="AV99" s="104">
        <f>ROUND(IF(AU99="základní",AG99*L31,IF(AU99="snížená",AG99*L32,0)),2)</f>
        <v>0</v>
      </c>
      <c r="BV99" s="15" t="s">
        <v>92</v>
      </c>
      <c r="BY99" s="101">
        <f t="shared" si="1"/>
        <v>0</v>
      </c>
      <c r="BZ99" s="101">
        <f t="shared" si="2"/>
        <v>0</v>
      </c>
      <c r="CA99" s="101">
        <v>0</v>
      </c>
      <c r="CB99" s="101">
        <v>0</v>
      </c>
      <c r="CC99" s="101">
        <v>0</v>
      </c>
      <c r="CD99" s="101">
        <f t="shared" si="3"/>
        <v>0</v>
      </c>
      <c r="CE99" s="101">
        <f t="shared" si="4"/>
        <v>0</v>
      </c>
      <c r="CF99" s="101">
        <f t="shared" si="5"/>
        <v>0</v>
      </c>
      <c r="CG99" s="101">
        <f t="shared" si="6"/>
        <v>0</v>
      </c>
      <c r="CH99" s="101">
        <f t="shared" si="7"/>
        <v>0</v>
      </c>
      <c r="CI99" s="15">
        <f t="shared" si="8"/>
        <v>1</v>
      </c>
      <c r="CJ99" s="15">
        <f>IF(AT99="stavební čast",1,IF(8899="investiční čast",2,3))</f>
        <v>1</v>
      </c>
      <c r="CK99" s="15" t="str">
        <f t="shared" si="9"/>
        <v>x</v>
      </c>
    </row>
    <row r="100" spans="2:89" s="1" customFormat="1" ht="19.899999999999999" customHeight="1">
      <c r="B100" s="32"/>
      <c r="C100" s="33"/>
      <c r="D100" s="97" t="s">
        <v>101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220">
        <f>ROUND(AG87*AS100,2)</f>
        <v>0</v>
      </c>
      <c r="AH100" s="210"/>
      <c r="AI100" s="210"/>
      <c r="AJ100" s="210"/>
      <c r="AK100" s="210"/>
      <c r="AL100" s="210"/>
      <c r="AM100" s="210"/>
      <c r="AN100" s="221">
        <f t="shared" si="0"/>
        <v>0</v>
      </c>
      <c r="AO100" s="210"/>
      <c r="AP100" s="210"/>
      <c r="AQ100" s="34"/>
      <c r="AS100" s="102">
        <v>0</v>
      </c>
      <c r="AT100" s="103" t="s">
        <v>91</v>
      </c>
      <c r="AU100" s="103" t="s">
        <v>47</v>
      </c>
      <c r="AV100" s="104">
        <f>ROUND(IF(AU100="základní",AG100*L31,IF(AU100="snížená",AG100*L32,0)),2)</f>
        <v>0</v>
      </c>
      <c r="BV100" s="15" t="s">
        <v>92</v>
      </c>
      <c r="BY100" s="101">
        <f t="shared" si="1"/>
        <v>0</v>
      </c>
      <c r="BZ100" s="101">
        <f t="shared" si="2"/>
        <v>0</v>
      </c>
      <c r="CA100" s="101">
        <v>0</v>
      </c>
      <c r="CB100" s="101">
        <v>0</v>
      </c>
      <c r="CC100" s="101">
        <v>0</v>
      </c>
      <c r="CD100" s="101">
        <f t="shared" si="3"/>
        <v>0</v>
      </c>
      <c r="CE100" s="101">
        <f t="shared" si="4"/>
        <v>0</v>
      </c>
      <c r="CF100" s="101">
        <f t="shared" si="5"/>
        <v>0</v>
      </c>
      <c r="CG100" s="101">
        <f t="shared" si="6"/>
        <v>0</v>
      </c>
      <c r="CH100" s="101">
        <f t="shared" si="7"/>
        <v>0</v>
      </c>
      <c r="CI100" s="15">
        <f t="shared" si="8"/>
        <v>1</v>
      </c>
      <c r="CJ100" s="15">
        <f>IF(AT100="stavební čast",1,IF(88100="investiční čast",2,3))</f>
        <v>1</v>
      </c>
      <c r="CK100" s="15" t="str">
        <f t="shared" si="9"/>
        <v>x</v>
      </c>
    </row>
    <row r="101" spans="2:89" s="1" customFormat="1" ht="19.899999999999999" customHeight="1">
      <c r="B101" s="32"/>
      <c r="C101" s="33"/>
      <c r="D101" s="227" t="s">
        <v>102</v>
      </c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33"/>
      <c r="AD101" s="33"/>
      <c r="AE101" s="33"/>
      <c r="AF101" s="33"/>
      <c r="AG101" s="220">
        <f>AG87*AS101</f>
        <v>0</v>
      </c>
      <c r="AH101" s="210"/>
      <c r="AI101" s="210"/>
      <c r="AJ101" s="210"/>
      <c r="AK101" s="210"/>
      <c r="AL101" s="210"/>
      <c r="AM101" s="210"/>
      <c r="AN101" s="221">
        <f>AG101+AV101</f>
        <v>0</v>
      </c>
      <c r="AO101" s="210"/>
      <c r="AP101" s="210"/>
      <c r="AQ101" s="34"/>
      <c r="AS101" s="102">
        <v>0</v>
      </c>
      <c r="AT101" s="103" t="s">
        <v>91</v>
      </c>
      <c r="AU101" s="103" t="s">
        <v>47</v>
      </c>
      <c r="AV101" s="104">
        <f>ROUND(IF(AU101="nulová",0,IF(OR(AU101="základní",AU101="zákl. přenesená"),AG101*L31,AG101*L32)),2)</f>
        <v>0</v>
      </c>
      <c r="BV101" s="15" t="s">
        <v>103</v>
      </c>
      <c r="BY101" s="101">
        <f t="shared" si="1"/>
        <v>0</v>
      </c>
      <c r="BZ101" s="101">
        <f t="shared" si="2"/>
        <v>0</v>
      </c>
      <c r="CA101" s="101">
        <f>IF(AU101="zákl. přenesená",AV101,0)</f>
        <v>0</v>
      </c>
      <c r="CB101" s="101">
        <f>IF(AU101="sníž. přenesená",AV101,0)</f>
        <v>0</v>
      </c>
      <c r="CC101" s="101">
        <f>IF(AU101="nulová",AV101,0)</f>
        <v>0</v>
      </c>
      <c r="CD101" s="101">
        <f t="shared" si="3"/>
        <v>0</v>
      </c>
      <c r="CE101" s="101">
        <f t="shared" si="4"/>
        <v>0</v>
      </c>
      <c r="CF101" s="101">
        <f t="shared" si="5"/>
        <v>0</v>
      </c>
      <c r="CG101" s="101">
        <f t="shared" si="6"/>
        <v>0</v>
      </c>
      <c r="CH101" s="101">
        <f t="shared" si="7"/>
        <v>0</v>
      </c>
      <c r="CI101" s="15">
        <f t="shared" si="8"/>
        <v>1</v>
      </c>
      <c r="CJ101" s="15">
        <f>IF(AT101="stavební čast",1,IF(88101="investiční čast",2,3))</f>
        <v>1</v>
      </c>
      <c r="CK101" s="15" t="str">
        <f t="shared" si="9"/>
        <v/>
      </c>
    </row>
    <row r="102" spans="2:89" s="1" customFormat="1" ht="19.899999999999999" customHeight="1">
      <c r="B102" s="32"/>
      <c r="C102" s="33"/>
      <c r="D102" s="227" t="s">
        <v>102</v>
      </c>
      <c r="E102" s="210"/>
      <c r="F102" s="210"/>
      <c r="G102" s="210"/>
      <c r="H102" s="210"/>
      <c r="I102" s="210"/>
      <c r="J102" s="210"/>
      <c r="K102" s="210"/>
      <c r="L102" s="210"/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33"/>
      <c r="AD102" s="33"/>
      <c r="AE102" s="33"/>
      <c r="AF102" s="33"/>
      <c r="AG102" s="220">
        <f>AG87*AS102</f>
        <v>0</v>
      </c>
      <c r="AH102" s="210"/>
      <c r="AI102" s="210"/>
      <c r="AJ102" s="210"/>
      <c r="AK102" s="210"/>
      <c r="AL102" s="210"/>
      <c r="AM102" s="210"/>
      <c r="AN102" s="221">
        <f>AG102+AV102</f>
        <v>0</v>
      </c>
      <c r="AO102" s="210"/>
      <c r="AP102" s="210"/>
      <c r="AQ102" s="34"/>
      <c r="AS102" s="102">
        <v>0</v>
      </c>
      <c r="AT102" s="103" t="s">
        <v>91</v>
      </c>
      <c r="AU102" s="103" t="s">
        <v>47</v>
      </c>
      <c r="AV102" s="104">
        <f>ROUND(IF(AU102="nulová",0,IF(OR(AU102="základní",AU102="zákl. přenesená"),AG102*L31,AG102*L32)),2)</f>
        <v>0</v>
      </c>
      <c r="BV102" s="15" t="s">
        <v>103</v>
      </c>
      <c r="BY102" s="101">
        <f t="shared" si="1"/>
        <v>0</v>
      </c>
      <c r="BZ102" s="101">
        <f t="shared" si="2"/>
        <v>0</v>
      </c>
      <c r="CA102" s="101">
        <f>IF(AU102="zákl. přenesená",AV102,0)</f>
        <v>0</v>
      </c>
      <c r="CB102" s="101">
        <f>IF(AU102="sníž. přenesená",AV102,0)</f>
        <v>0</v>
      </c>
      <c r="CC102" s="101">
        <f>IF(AU102="nulová",AV102,0)</f>
        <v>0</v>
      </c>
      <c r="CD102" s="101">
        <f t="shared" si="3"/>
        <v>0</v>
      </c>
      <c r="CE102" s="101">
        <f t="shared" si="4"/>
        <v>0</v>
      </c>
      <c r="CF102" s="101">
        <f t="shared" si="5"/>
        <v>0</v>
      </c>
      <c r="CG102" s="101">
        <f t="shared" si="6"/>
        <v>0</v>
      </c>
      <c r="CH102" s="101">
        <f t="shared" si="7"/>
        <v>0</v>
      </c>
      <c r="CI102" s="15">
        <f t="shared" si="8"/>
        <v>1</v>
      </c>
      <c r="CJ102" s="15">
        <f>IF(AT102="stavební čast",1,IF(88102="investiční čast",2,3))</f>
        <v>1</v>
      </c>
      <c r="CK102" s="15" t="str">
        <f t="shared" si="9"/>
        <v/>
      </c>
    </row>
    <row r="103" spans="2:89" s="1" customFormat="1" ht="19.899999999999999" customHeight="1">
      <c r="B103" s="32"/>
      <c r="C103" s="33"/>
      <c r="D103" s="227" t="s">
        <v>102</v>
      </c>
      <c r="E103" s="210"/>
      <c r="F103" s="210"/>
      <c r="G103" s="210"/>
      <c r="H103" s="210"/>
      <c r="I103" s="210"/>
      <c r="J103" s="210"/>
      <c r="K103" s="210"/>
      <c r="L103" s="210"/>
      <c r="M103" s="210"/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33"/>
      <c r="AD103" s="33"/>
      <c r="AE103" s="33"/>
      <c r="AF103" s="33"/>
      <c r="AG103" s="220">
        <f>AG87*AS103</f>
        <v>0</v>
      </c>
      <c r="AH103" s="210"/>
      <c r="AI103" s="210"/>
      <c r="AJ103" s="210"/>
      <c r="AK103" s="210"/>
      <c r="AL103" s="210"/>
      <c r="AM103" s="210"/>
      <c r="AN103" s="221">
        <f>AG103+AV103</f>
        <v>0</v>
      </c>
      <c r="AO103" s="210"/>
      <c r="AP103" s="210"/>
      <c r="AQ103" s="34"/>
      <c r="AS103" s="105">
        <v>0</v>
      </c>
      <c r="AT103" s="106" t="s">
        <v>91</v>
      </c>
      <c r="AU103" s="106" t="s">
        <v>47</v>
      </c>
      <c r="AV103" s="107">
        <f>ROUND(IF(AU103="nulová",0,IF(OR(AU103="základní",AU103="zákl. přenesená"),AG103*L31,AG103*L32)),2)</f>
        <v>0</v>
      </c>
      <c r="BV103" s="15" t="s">
        <v>103</v>
      </c>
      <c r="BY103" s="101">
        <f t="shared" si="1"/>
        <v>0</v>
      </c>
      <c r="BZ103" s="101">
        <f t="shared" si="2"/>
        <v>0</v>
      </c>
      <c r="CA103" s="101">
        <f>IF(AU103="zákl. přenesená",AV103,0)</f>
        <v>0</v>
      </c>
      <c r="CB103" s="101">
        <f>IF(AU103="sníž. přenesená",AV103,0)</f>
        <v>0</v>
      </c>
      <c r="CC103" s="101">
        <f>IF(AU103="nulová",AV103,0)</f>
        <v>0</v>
      </c>
      <c r="CD103" s="101">
        <f t="shared" si="3"/>
        <v>0</v>
      </c>
      <c r="CE103" s="101">
        <f t="shared" si="4"/>
        <v>0</v>
      </c>
      <c r="CF103" s="101">
        <f t="shared" si="5"/>
        <v>0</v>
      </c>
      <c r="CG103" s="101">
        <f t="shared" si="6"/>
        <v>0</v>
      </c>
      <c r="CH103" s="101">
        <f t="shared" si="7"/>
        <v>0</v>
      </c>
      <c r="CI103" s="15">
        <f t="shared" si="8"/>
        <v>1</v>
      </c>
      <c r="CJ103" s="15">
        <f>IF(AT103="stavební čast",1,IF(88103="investiční čast",2,3))</f>
        <v>1</v>
      </c>
      <c r="CK103" s="15" t="str">
        <f t="shared" si="9"/>
        <v/>
      </c>
    </row>
    <row r="104" spans="2:89" s="1" customFormat="1" ht="10.9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4"/>
    </row>
    <row r="105" spans="2:89" s="1" customFormat="1" ht="30" customHeight="1">
      <c r="B105" s="32"/>
      <c r="C105" s="108" t="s">
        <v>104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229">
        <f>ROUND(AG87+AG90,2)</f>
        <v>0</v>
      </c>
      <c r="AH105" s="229"/>
      <c r="AI105" s="229"/>
      <c r="AJ105" s="229"/>
      <c r="AK105" s="229"/>
      <c r="AL105" s="229"/>
      <c r="AM105" s="229"/>
      <c r="AN105" s="229">
        <f>AN87+AN90</f>
        <v>0</v>
      </c>
      <c r="AO105" s="229"/>
      <c r="AP105" s="229"/>
      <c r="AQ105" s="34"/>
    </row>
    <row r="106" spans="2:89" s="1" customFormat="1" ht="6.95" customHeight="1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8"/>
    </row>
  </sheetData>
  <sheetProtection password="CC35" sheet="1" objects="1" scenarios="1" formatColumns="0" formatRows="0" sort="0" autoFilter="0"/>
  <mergeCells count="76">
    <mergeCell ref="AG105:AM105"/>
    <mergeCell ref="AN105:AP105"/>
    <mergeCell ref="AG94:AM94"/>
    <mergeCell ref="AN94:AP94"/>
    <mergeCell ref="AG95:AM95"/>
    <mergeCell ref="AN95:AP95"/>
    <mergeCell ref="AG96:AM96"/>
    <mergeCell ref="AN96:AP96"/>
    <mergeCell ref="AR2:BE2"/>
    <mergeCell ref="D102:AB102"/>
    <mergeCell ref="AG102:AM102"/>
    <mergeCell ref="AN102:AP102"/>
    <mergeCell ref="AG97:AM97"/>
    <mergeCell ref="AN97:AP97"/>
    <mergeCell ref="AG98:AM98"/>
    <mergeCell ref="AN98:AP98"/>
    <mergeCell ref="AG99:AM99"/>
    <mergeCell ref="AN99:AP99"/>
    <mergeCell ref="AG92:AM92"/>
    <mergeCell ref="AN92:AP92"/>
    <mergeCell ref="D103:AB103"/>
    <mergeCell ref="AG103:AM103"/>
    <mergeCell ref="AN103:AP103"/>
    <mergeCell ref="AG100:AM100"/>
    <mergeCell ref="AN100:AP100"/>
    <mergeCell ref="D101:AB101"/>
    <mergeCell ref="AG101:AM101"/>
    <mergeCell ref="AN101:AP101"/>
    <mergeCell ref="AN85:AP85"/>
    <mergeCell ref="AN88:AP88"/>
    <mergeCell ref="AG88:AM88"/>
    <mergeCell ref="D88:H88"/>
    <mergeCell ref="J88:AF88"/>
    <mergeCell ref="AG91:AM91"/>
    <mergeCell ref="AN91:AP91"/>
    <mergeCell ref="AG90:AM90"/>
    <mergeCell ref="AN90:AP90"/>
    <mergeCell ref="AG87:AM87"/>
    <mergeCell ref="AN87:AP87"/>
    <mergeCell ref="C76:AP76"/>
    <mergeCell ref="L78:AO78"/>
    <mergeCell ref="AM82:AP82"/>
    <mergeCell ref="AG93:AM93"/>
    <mergeCell ref="AN93:AP93"/>
    <mergeCell ref="C85:G85"/>
    <mergeCell ref="I85:AF85"/>
    <mergeCell ref="AG85:AM85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5" type="noConversion"/>
  <dataValidations count="2">
    <dataValidation type="list" allowBlank="1" showInputMessage="1" showErrorMessage="1" error="Povoleny jsou hodnoty základní, snížená, zákl. přenesená, sníž. přenesená, nulová." sqref="AU91:AU104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104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814-20 - Oprava střešního...'!C2" tooltip="814-20 - Oprava střešního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43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87"/>
      <c r="B1" s="184"/>
      <c r="C1" s="184"/>
      <c r="D1" s="185" t="s">
        <v>1</v>
      </c>
      <c r="E1" s="184"/>
      <c r="F1" s="186" t="s">
        <v>558</v>
      </c>
      <c r="G1" s="186"/>
      <c r="H1" s="269" t="s">
        <v>559</v>
      </c>
      <c r="I1" s="269"/>
      <c r="J1" s="269"/>
      <c r="K1" s="269"/>
      <c r="L1" s="186" t="s">
        <v>560</v>
      </c>
      <c r="M1" s="184"/>
      <c r="N1" s="184"/>
      <c r="O1" s="185" t="s">
        <v>105</v>
      </c>
      <c r="P1" s="184"/>
      <c r="Q1" s="184"/>
      <c r="R1" s="184"/>
      <c r="S1" s="186" t="s">
        <v>561</v>
      </c>
      <c r="T1" s="186"/>
      <c r="U1" s="187"/>
      <c r="V1" s="187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1" t="s">
        <v>5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S2" s="228" t="s">
        <v>6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15" t="s">
        <v>84</v>
      </c>
    </row>
    <row r="3" spans="1:6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106</v>
      </c>
    </row>
    <row r="4" spans="1:66" ht="36.950000000000003" customHeight="1">
      <c r="B4" s="19"/>
      <c r="C4" s="193" t="s">
        <v>107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21"/>
      <c r="T4" s="22" t="s">
        <v>11</v>
      </c>
      <c r="AT4" s="15" t="s">
        <v>4</v>
      </c>
    </row>
    <row r="5" spans="1:66" ht="6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s="1" customFormat="1" ht="32.85" customHeight="1">
      <c r="B6" s="32"/>
      <c r="C6" s="33"/>
      <c r="D6" s="26" t="s">
        <v>17</v>
      </c>
      <c r="E6" s="33"/>
      <c r="F6" s="199" t="s">
        <v>18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33"/>
      <c r="R6" s="34"/>
    </row>
    <row r="7" spans="1:66" s="1" customFormat="1" ht="14.45" customHeight="1">
      <c r="B7" s="32"/>
      <c r="C7" s="33"/>
      <c r="D7" s="27" t="s">
        <v>20</v>
      </c>
      <c r="E7" s="33"/>
      <c r="F7" s="25" t="s">
        <v>21</v>
      </c>
      <c r="G7" s="33"/>
      <c r="H7" s="33"/>
      <c r="I7" s="33"/>
      <c r="J7" s="33"/>
      <c r="K7" s="33"/>
      <c r="L7" s="33"/>
      <c r="M7" s="27" t="s">
        <v>22</v>
      </c>
      <c r="N7" s="33"/>
      <c r="O7" s="25" t="s">
        <v>21</v>
      </c>
      <c r="P7" s="33"/>
      <c r="Q7" s="33"/>
      <c r="R7" s="34"/>
    </row>
    <row r="8" spans="1:66" s="1" customFormat="1" ht="14.45" customHeight="1">
      <c r="B8" s="32"/>
      <c r="C8" s="33"/>
      <c r="D8" s="27" t="s">
        <v>24</v>
      </c>
      <c r="E8" s="33"/>
      <c r="F8" s="25" t="s">
        <v>25</v>
      </c>
      <c r="G8" s="33"/>
      <c r="H8" s="33"/>
      <c r="I8" s="33"/>
      <c r="J8" s="33"/>
      <c r="K8" s="33"/>
      <c r="L8" s="33"/>
      <c r="M8" s="27" t="s">
        <v>26</v>
      </c>
      <c r="N8" s="33"/>
      <c r="O8" s="232" t="str">
        <f ca="1">'Rekapitulace stavby'!AN8</f>
        <v>31. 8. 2020</v>
      </c>
      <c r="P8" s="210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7" t="s">
        <v>30</v>
      </c>
      <c r="E10" s="33"/>
      <c r="F10" s="33"/>
      <c r="G10" s="33"/>
      <c r="H10" s="33"/>
      <c r="I10" s="33"/>
      <c r="J10" s="33"/>
      <c r="K10" s="33"/>
      <c r="L10" s="33"/>
      <c r="M10" s="27" t="s">
        <v>31</v>
      </c>
      <c r="N10" s="33"/>
      <c r="O10" s="198" t="s">
        <v>32</v>
      </c>
      <c r="P10" s="210"/>
      <c r="Q10" s="33"/>
      <c r="R10" s="34"/>
    </row>
    <row r="11" spans="1:66" s="1" customFormat="1" ht="18" customHeight="1">
      <c r="B11" s="32"/>
      <c r="C11" s="33"/>
      <c r="D11" s="33"/>
      <c r="E11" s="25" t="s">
        <v>33</v>
      </c>
      <c r="F11" s="33"/>
      <c r="G11" s="33"/>
      <c r="H11" s="33"/>
      <c r="I11" s="33"/>
      <c r="J11" s="33"/>
      <c r="K11" s="33"/>
      <c r="L11" s="33"/>
      <c r="M11" s="27" t="s">
        <v>34</v>
      </c>
      <c r="N11" s="33"/>
      <c r="O11" s="198" t="s">
        <v>21</v>
      </c>
      <c r="P11" s="210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7" t="s">
        <v>35</v>
      </c>
      <c r="E13" s="33"/>
      <c r="F13" s="33"/>
      <c r="G13" s="33"/>
      <c r="H13" s="33"/>
      <c r="I13" s="33"/>
      <c r="J13" s="33"/>
      <c r="K13" s="33"/>
      <c r="L13" s="33"/>
      <c r="M13" s="27" t="s">
        <v>31</v>
      </c>
      <c r="N13" s="33"/>
      <c r="O13" s="230" t="str">
        <f ca="1">IF('Rekapitulace stavby'!AN13="","",'Rekapitulace stavby'!AN13)</f>
        <v>Vyplň údaj</v>
      </c>
      <c r="P13" s="210"/>
      <c r="Q13" s="33"/>
      <c r="R13" s="34"/>
    </row>
    <row r="14" spans="1:66" s="1" customFormat="1" ht="18" customHeight="1">
      <c r="B14" s="32"/>
      <c r="C14" s="33"/>
      <c r="D14" s="33"/>
      <c r="E14" s="230" t="str">
        <f ca="1">IF('Rekapitulace stavby'!E14="","",'Rekapitulace stavby'!E14)</f>
        <v>Vyplň údaj</v>
      </c>
      <c r="F14" s="210"/>
      <c r="G14" s="210"/>
      <c r="H14" s="210"/>
      <c r="I14" s="210"/>
      <c r="J14" s="210"/>
      <c r="K14" s="210"/>
      <c r="L14" s="210"/>
      <c r="M14" s="27" t="s">
        <v>34</v>
      </c>
      <c r="N14" s="33"/>
      <c r="O14" s="230" t="str">
        <f ca="1">IF('Rekapitulace stavby'!AN14="","",'Rekapitulace stavby'!AN14)</f>
        <v>Vyplň údaj</v>
      </c>
      <c r="P14" s="210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7" t="s">
        <v>37</v>
      </c>
      <c r="E16" s="33"/>
      <c r="F16" s="33"/>
      <c r="G16" s="33"/>
      <c r="H16" s="33"/>
      <c r="I16" s="33"/>
      <c r="J16" s="33"/>
      <c r="K16" s="33"/>
      <c r="L16" s="33"/>
      <c r="M16" s="27" t="s">
        <v>31</v>
      </c>
      <c r="N16" s="33"/>
      <c r="O16" s="198" t="s">
        <v>38</v>
      </c>
      <c r="P16" s="210"/>
      <c r="Q16" s="33"/>
      <c r="R16" s="34"/>
    </row>
    <row r="17" spans="2:18" s="1" customFormat="1" ht="18" customHeight="1">
      <c r="B17" s="32"/>
      <c r="C17" s="33"/>
      <c r="D17" s="33"/>
      <c r="E17" s="25" t="s">
        <v>39</v>
      </c>
      <c r="F17" s="33"/>
      <c r="G17" s="33"/>
      <c r="H17" s="33"/>
      <c r="I17" s="33"/>
      <c r="J17" s="33"/>
      <c r="K17" s="33"/>
      <c r="L17" s="33"/>
      <c r="M17" s="27" t="s">
        <v>34</v>
      </c>
      <c r="N17" s="33"/>
      <c r="O17" s="198" t="s">
        <v>21</v>
      </c>
      <c r="P17" s="210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7" t="s">
        <v>40</v>
      </c>
      <c r="E19" s="33"/>
      <c r="F19" s="33"/>
      <c r="G19" s="33"/>
      <c r="H19" s="33"/>
      <c r="I19" s="33"/>
      <c r="J19" s="33"/>
      <c r="K19" s="33"/>
      <c r="L19" s="33"/>
      <c r="M19" s="27" t="s">
        <v>31</v>
      </c>
      <c r="N19" s="33"/>
      <c r="O19" s="198" t="s">
        <v>21</v>
      </c>
      <c r="P19" s="210"/>
      <c r="Q19" s="33"/>
      <c r="R19" s="34"/>
    </row>
    <row r="20" spans="2:18" s="1" customFormat="1" ht="18" customHeight="1">
      <c r="B20" s="32"/>
      <c r="C20" s="33"/>
      <c r="D20" s="33"/>
      <c r="E20" s="25" t="s">
        <v>41</v>
      </c>
      <c r="F20" s="33"/>
      <c r="G20" s="33"/>
      <c r="H20" s="33"/>
      <c r="I20" s="33"/>
      <c r="J20" s="33"/>
      <c r="K20" s="33"/>
      <c r="L20" s="33"/>
      <c r="M20" s="27" t="s">
        <v>34</v>
      </c>
      <c r="N20" s="33"/>
      <c r="O20" s="198" t="s">
        <v>21</v>
      </c>
      <c r="P20" s="210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7" t="s">
        <v>42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201" t="s">
        <v>21</v>
      </c>
      <c r="F23" s="210"/>
      <c r="G23" s="210"/>
      <c r="H23" s="210"/>
      <c r="I23" s="210"/>
      <c r="J23" s="210"/>
      <c r="K23" s="210"/>
      <c r="L23" s="210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109" t="s">
        <v>108</v>
      </c>
      <c r="E26" s="33"/>
      <c r="F26" s="33"/>
      <c r="G26" s="33"/>
      <c r="H26" s="33"/>
      <c r="I26" s="33"/>
      <c r="J26" s="33"/>
      <c r="K26" s="33"/>
      <c r="L26" s="33"/>
      <c r="M26" s="202">
        <f>N87</f>
        <v>0</v>
      </c>
      <c r="N26" s="210"/>
      <c r="O26" s="210"/>
      <c r="P26" s="210"/>
      <c r="Q26" s="33"/>
      <c r="R26" s="34"/>
    </row>
    <row r="27" spans="2:18" s="1" customFormat="1" ht="14.45" customHeight="1">
      <c r="B27" s="32"/>
      <c r="C27" s="33"/>
      <c r="D27" s="31" t="s">
        <v>97</v>
      </c>
      <c r="E27" s="33"/>
      <c r="F27" s="33"/>
      <c r="G27" s="33"/>
      <c r="H27" s="33"/>
      <c r="I27" s="33"/>
      <c r="J27" s="33"/>
      <c r="K27" s="33"/>
      <c r="L27" s="33"/>
      <c r="M27" s="202">
        <f>N107</f>
        <v>0</v>
      </c>
      <c r="N27" s="210"/>
      <c r="O27" s="210"/>
      <c r="P27" s="210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110" t="s">
        <v>45</v>
      </c>
      <c r="E29" s="33"/>
      <c r="F29" s="33"/>
      <c r="G29" s="33"/>
      <c r="H29" s="33"/>
      <c r="I29" s="33"/>
      <c r="J29" s="33"/>
      <c r="K29" s="33"/>
      <c r="L29" s="33"/>
      <c r="M29" s="233">
        <f>ROUND(M26+M27,2)</f>
        <v>0</v>
      </c>
      <c r="N29" s="210"/>
      <c r="O29" s="210"/>
      <c r="P29" s="210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46</v>
      </c>
      <c r="E31" s="39" t="s">
        <v>47</v>
      </c>
      <c r="F31" s="40">
        <v>0.21</v>
      </c>
      <c r="G31" s="111" t="s">
        <v>48</v>
      </c>
      <c r="H31" s="231">
        <f>(SUM(BE107:BE114)+SUM(BE131:BE434))</f>
        <v>0</v>
      </c>
      <c r="I31" s="210"/>
      <c r="J31" s="210"/>
      <c r="K31" s="33"/>
      <c r="L31" s="33"/>
      <c r="M31" s="231">
        <f>ROUND((SUM(BE107:BE114)+SUM(BE131:BE434)), 2)*F31</f>
        <v>0</v>
      </c>
      <c r="N31" s="210"/>
      <c r="O31" s="210"/>
      <c r="P31" s="210"/>
      <c r="Q31" s="33"/>
      <c r="R31" s="34"/>
    </row>
    <row r="32" spans="2:18" s="1" customFormat="1" ht="14.45" customHeight="1">
      <c r="B32" s="32"/>
      <c r="C32" s="33"/>
      <c r="D32" s="33"/>
      <c r="E32" s="39" t="s">
        <v>49</v>
      </c>
      <c r="F32" s="40">
        <v>0.15</v>
      </c>
      <c r="G32" s="111" t="s">
        <v>48</v>
      </c>
      <c r="H32" s="231">
        <f>(SUM(BF107:BF114)+SUM(BF131:BF434))</f>
        <v>0</v>
      </c>
      <c r="I32" s="210"/>
      <c r="J32" s="210"/>
      <c r="K32" s="33"/>
      <c r="L32" s="33"/>
      <c r="M32" s="231">
        <f>ROUND((SUM(BF107:BF114)+SUM(BF131:BF434)), 2)*F32</f>
        <v>0</v>
      </c>
      <c r="N32" s="210"/>
      <c r="O32" s="210"/>
      <c r="P32" s="210"/>
      <c r="Q32" s="33"/>
      <c r="R32" s="34"/>
    </row>
    <row r="33" spans="2:18" s="1" customFormat="1" ht="14.45" hidden="1" customHeight="1">
      <c r="B33" s="32"/>
      <c r="C33" s="33"/>
      <c r="D33" s="33"/>
      <c r="E33" s="39" t="s">
        <v>50</v>
      </c>
      <c r="F33" s="40">
        <v>0.21</v>
      </c>
      <c r="G33" s="111" t="s">
        <v>48</v>
      </c>
      <c r="H33" s="231">
        <f>(SUM(BG107:BG114)+SUM(BG131:BG434))</f>
        <v>0</v>
      </c>
      <c r="I33" s="210"/>
      <c r="J33" s="210"/>
      <c r="K33" s="33"/>
      <c r="L33" s="33"/>
      <c r="M33" s="231">
        <v>0</v>
      </c>
      <c r="N33" s="210"/>
      <c r="O33" s="210"/>
      <c r="P33" s="210"/>
      <c r="Q33" s="33"/>
      <c r="R33" s="34"/>
    </row>
    <row r="34" spans="2:18" s="1" customFormat="1" ht="14.45" hidden="1" customHeight="1">
      <c r="B34" s="32"/>
      <c r="C34" s="33"/>
      <c r="D34" s="33"/>
      <c r="E34" s="39" t="s">
        <v>51</v>
      </c>
      <c r="F34" s="40">
        <v>0.15</v>
      </c>
      <c r="G34" s="111" t="s">
        <v>48</v>
      </c>
      <c r="H34" s="231">
        <f>(SUM(BH107:BH114)+SUM(BH131:BH434))</f>
        <v>0</v>
      </c>
      <c r="I34" s="210"/>
      <c r="J34" s="210"/>
      <c r="K34" s="33"/>
      <c r="L34" s="33"/>
      <c r="M34" s="231">
        <v>0</v>
      </c>
      <c r="N34" s="210"/>
      <c r="O34" s="210"/>
      <c r="P34" s="210"/>
      <c r="Q34" s="33"/>
      <c r="R34" s="34"/>
    </row>
    <row r="35" spans="2:18" s="1" customFormat="1" ht="14.45" hidden="1" customHeight="1">
      <c r="B35" s="32"/>
      <c r="C35" s="33"/>
      <c r="D35" s="33"/>
      <c r="E35" s="39" t="s">
        <v>52</v>
      </c>
      <c r="F35" s="40">
        <v>0</v>
      </c>
      <c r="G35" s="111" t="s">
        <v>48</v>
      </c>
      <c r="H35" s="231">
        <f>(SUM(BI107:BI114)+SUM(BI131:BI434))</f>
        <v>0</v>
      </c>
      <c r="I35" s="210"/>
      <c r="J35" s="210"/>
      <c r="K35" s="33"/>
      <c r="L35" s="33"/>
      <c r="M35" s="231">
        <v>0</v>
      </c>
      <c r="N35" s="210"/>
      <c r="O35" s="210"/>
      <c r="P35" s="210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43"/>
      <c r="D37" s="44" t="s">
        <v>53</v>
      </c>
      <c r="E37" s="45"/>
      <c r="F37" s="45"/>
      <c r="G37" s="112" t="s">
        <v>54</v>
      </c>
      <c r="H37" s="46" t="s">
        <v>55</v>
      </c>
      <c r="I37" s="45"/>
      <c r="J37" s="45"/>
      <c r="K37" s="45"/>
      <c r="L37" s="214">
        <f>SUM(M29:M35)</f>
        <v>0</v>
      </c>
      <c r="M37" s="213"/>
      <c r="N37" s="213"/>
      <c r="O37" s="213"/>
      <c r="P37" s="215"/>
      <c r="Q37" s="43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ht="15">
      <c r="B50" s="32"/>
      <c r="C50" s="33"/>
      <c r="D50" s="47" t="s">
        <v>56</v>
      </c>
      <c r="E50" s="48"/>
      <c r="F50" s="48"/>
      <c r="G50" s="48"/>
      <c r="H50" s="49"/>
      <c r="I50" s="33"/>
      <c r="J50" s="47" t="s">
        <v>57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19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21"/>
    </row>
    <row r="52" spans="2:18">
      <c r="B52" s="19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21"/>
    </row>
    <row r="53" spans="2:18">
      <c r="B53" s="19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21"/>
    </row>
    <row r="54" spans="2:18">
      <c r="B54" s="19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21"/>
    </row>
    <row r="55" spans="2:18">
      <c r="B55" s="19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21"/>
    </row>
    <row r="56" spans="2:18">
      <c r="B56" s="19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21"/>
    </row>
    <row r="57" spans="2:18">
      <c r="B57" s="19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21"/>
    </row>
    <row r="58" spans="2:18">
      <c r="B58" s="19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21"/>
    </row>
    <row r="59" spans="2:18" s="1" customFormat="1" ht="15">
      <c r="B59" s="32"/>
      <c r="C59" s="33"/>
      <c r="D59" s="52" t="s">
        <v>58</v>
      </c>
      <c r="E59" s="53"/>
      <c r="F59" s="53"/>
      <c r="G59" s="54" t="s">
        <v>59</v>
      </c>
      <c r="H59" s="55"/>
      <c r="I59" s="33"/>
      <c r="J59" s="52" t="s">
        <v>58</v>
      </c>
      <c r="K59" s="53"/>
      <c r="L59" s="53"/>
      <c r="M59" s="53"/>
      <c r="N59" s="54" t="s">
        <v>59</v>
      </c>
      <c r="O59" s="53"/>
      <c r="P59" s="55"/>
      <c r="Q59" s="33"/>
      <c r="R59" s="34"/>
    </row>
    <row r="60" spans="2:18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ht="15">
      <c r="B61" s="32"/>
      <c r="C61" s="33"/>
      <c r="D61" s="47" t="s">
        <v>60</v>
      </c>
      <c r="E61" s="48"/>
      <c r="F61" s="48"/>
      <c r="G61" s="48"/>
      <c r="H61" s="49"/>
      <c r="I61" s="33"/>
      <c r="J61" s="47" t="s">
        <v>61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19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21"/>
    </row>
    <row r="63" spans="2:18">
      <c r="B63" s="19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21"/>
    </row>
    <row r="64" spans="2:18">
      <c r="B64" s="19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21"/>
    </row>
    <row r="65" spans="2:21">
      <c r="B65" s="19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21"/>
    </row>
    <row r="66" spans="2:21">
      <c r="B66" s="19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21"/>
    </row>
    <row r="67" spans="2:21">
      <c r="B67" s="19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21"/>
    </row>
    <row r="68" spans="2:21">
      <c r="B68" s="19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21"/>
    </row>
    <row r="69" spans="2:21">
      <c r="B69" s="19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21"/>
    </row>
    <row r="70" spans="2:21" s="1" customFormat="1" ht="15">
      <c r="B70" s="32"/>
      <c r="C70" s="33"/>
      <c r="D70" s="52" t="s">
        <v>58</v>
      </c>
      <c r="E70" s="53"/>
      <c r="F70" s="53"/>
      <c r="G70" s="54" t="s">
        <v>59</v>
      </c>
      <c r="H70" s="55"/>
      <c r="I70" s="33"/>
      <c r="J70" s="52" t="s">
        <v>58</v>
      </c>
      <c r="K70" s="53"/>
      <c r="L70" s="53"/>
      <c r="M70" s="53"/>
      <c r="N70" s="54" t="s">
        <v>59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2"/>
      <c r="C76" s="193" t="s">
        <v>109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34"/>
      <c r="T76" s="116"/>
      <c r="U76" s="11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6.950000000000003" customHeight="1">
      <c r="B78" s="32"/>
      <c r="C78" s="66" t="s">
        <v>17</v>
      </c>
      <c r="D78" s="33"/>
      <c r="E78" s="33"/>
      <c r="F78" s="218" t="str">
        <f>F6</f>
        <v>Oprava střešního pláště šatnového objektu ZS Strakonice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Q78" s="33"/>
      <c r="R78" s="34"/>
      <c r="T78" s="116"/>
      <c r="U78" s="116"/>
    </row>
    <row r="79" spans="2:21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T79" s="116"/>
      <c r="U79" s="116"/>
    </row>
    <row r="80" spans="2:21" s="1" customFormat="1" ht="18" customHeight="1">
      <c r="B80" s="32"/>
      <c r="C80" s="27" t="s">
        <v>24</v>
      </c>
      <c r="D80" s="33"/>
      <c r="E80" s="33"/>
      <c r="F80" s="25" t="str">
        <f>F8</f>
        <v>Strakonice, ul. Na Křemelce</v>
      </c>
      <c r="G80" s="33"/>
      <c r="H80" s="33"/>
      <c r="I80" s="33"/>
      <c r="J80" s="33"/>
      <c r="K80" s="27" t="s">
        <v>26</v>
      </c>
      <c r="L80" s="33"/>
      <c r="M80" s="238" t="str">
        <f>IF(O8="","",O8)</f>
        <v>31. 8. 2020</v>
      </c>
      <c r="N80" s="210"/>
      <c r="O80" s="210"/>
      <c r="P80" s="210"/>
      <c r="Q80" s="33"/>
      <c r="R80" s="34"/>
      <c r="T80" s="116"/>
      <c r="U80" s="11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16"/>
      <c r="U81" s="116"/>
    </row>
    <row r="82" spans="2:47" s="1" customFormat="1" ht="15">
      <c r="B82" s="32"/>
      <c r="C82" s="27" t="s">
        <v>30</v>
      </c>
      <c r="D82" s="33"/>
      <c r="E82" s="33"/>
      <c r="F82" s="25" t="str">
        <f>E11</f>
        <v>Město Strakonice, zast. STARZ Strakonice</v>
      </c>
      <c r="G82" s="33"/>
      <c r="H82" s="33"/>
      <c r="I82" s="33"/>
      <c r="J82" s="33"/>
      <c r="K82" s="27" t="s">
        <v>37</v>
      </c>
      <c r="L82" s="33"/>
      <c r="M82" s="198" t="str">
        <f>E17</f>
        <v>Jiří Urbánek, Velké nám.54, Strakonice</v>
      </c>
      <c r="N82" s="210"/>
      <c r="O82" s="210"/>
      <c r="P82" s="210"/>
      <c r="Q82" s="210"/>
      <c r="R82" s="34"/>
      <c r="T82" s="116"/>
      <c r="U82" s="116"/>
    </row>
    <row r="83" spans="2:47" s="1" customFormat="1" ht="14.45" customHeight="1">
      <c r="B83" s="32"/>
      <c r="C83" s="27" t="s">
        <v>35</v>
      </c>
      <c r="D83" s="33"/>
      <c r="E83" s="33"/>
      <c r="F83" s="25" t="str">
        <f>IF(E14="","",E14)</f>
        <v>Vyplň údaj</v>
      </c>
      <c r="G83" s="33"/>
      <c r="H83" s="33"/>
      <c r="I83" s="33"/>
      <c r="J83" s="33"/>
      <c r="K83" s="27" t="s">
        <v>40</v>
      </c>
      <c r="L83" s="33"/>
      <c r="M83" s="198" t="str">
        <f>E20</f>
        <v>Jiří Urbánek</v>
      </c>
      <c r="N83" s="210"/>
      <c r="O83" s="210"/>
      <c r="P83" s="210"/>
      <c r="Q83" s="210"/>
      <c r="R83" s="34"/>
      <c r="T83" s="116"/>
      <c r="U83" s="116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T84" s="116"/>
      <c r="U84" s="116"/>
    </row>
    <row r="85" spans="2:47" s="1" customFormat="1" ht="29.25" customHeight="1">
      <c r="B85" s="32"/>
      <c r="C85" s="236" t="s">
        <v>110</v>
      </c>
      <c r="D85" s="237"/>
      <c r="E85" s="237"/>
      <c r="F85" s="237"/>
      <c r="G85" s="237"/>
      <c r="H85" s="43"/>
      <c r="I85" s="43"/>
      <c r="J85" s="43"/>
      <c r="K85" s="43"/>
      <c r="L85" s="43"/>
      <c r="M85" s="43"/>
      <c r="N85" s="236" t="s">
        <v>111</v>
      </c>
      <c r="O85" s="210"/>
      <c r="P85" s="210"/>
      <c r="Q85" s="210"/>
      <c r="R85" s="34"/>
      <c r="T85" s="116"/>
      <c r="U85" s="11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16"/>
      <c r="U86" s="116"/>
    </row>
    <row r="87" spans="2:47" s="1" customFormat="1" ht="29.25" customHeight="1">
      <c r="B87" s="32"/>
      <c r="C87" s="117" t="s">
        <v>112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17">
        <f>N131</f>
        <v>0</v>
      </c>
      <c r="O87" s="210"/>
      <c r="P87" s="210"/>
      <c r="Q87" s="210"/>
      <c r="R87" s="34"/>
      <c r="T87" s="116"/>
      <c r="U87" s="116"/>
      <c r="AU87" s="15" t="s">
        <v>113</v>
      </c>
    </row>
    <row r="88" spans="2:47" s="6" customFormat="1" ht="24.95" customHeight="1">
      <c r="B88" s="118"/>
      <c r="C88" s="119"/>
      <c r="D88" s="120" t="s">
        <v>114</v>
      </c>
      <c r="E88" s="119"/>
      <c r="F88" s="119"/>
      <c r="G88" s="119"/>
      <c r="H88" s="119"/>
      <c r="I88" s="119"/>
      <c r="J88" s="119"/>
      <c r="K88" s="119"/>
      <c r="L88" s="119"/>
      <c r="M88" s="119"/>
      <c r="N88" s="234">
        <f>N132</f>
        <v>0</v>
      </c>
      <c r="O88" s="235"/>
      <c r="P88" s="235"/>
      <c r="Q88" s="235"/>
      <c r="R88" s="121"/>
      <c r="T88" s="122"/>
      <c r="U88" s="122"/>
    </row>
    <row r="89" spans="2:47" s="7" customFormat="1" ht="19.899999999999999" customHeight="1">
      <c r="B89" s="123"/>
      <c r="C89" s="124"/>
      <c r="D89" s="97" t="s">
        <v>115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21">
        <f>N133</f>
        <v>0</v>
      </c>
      <c r="O89" s="240"/>
      <c r="P89" s="240"/>
      <c r="Q89" s="240"/>
      <c r="R89" s="125"/>
      <c r="T89" s="126"/>
      <c r="U89" s="126"/>
    </row>
    <row r="90" spans="2:47" s="7" customFormat="1" ht="19.899999999999999" customHeight="1">
      <c r="B90" s="123"/>
      <c r="C90" s="124"/>
      <c r="D90" s="97" t="s">
        <v>116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1">
        <f>N137</f>
        <v>0</v>
      </c>
      <c r="O90" s="240"/>
      <c r="P90" s="240"/>
      <c r="Q90" s="240"/>
      <c r="R90" s="125"/>
      <c r="T90" s="126"/>
      <c r="U90" s="126"/>
    </row>
    <row r="91" spans="2:47" s="7" customFormat="1" ht="19.899999999999999" customHeight="1">
      <c r="B91" s="123"/>
      <c r="C91" s="124"/>
      <c r="D91" s="97" t="s">
        <v>117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1">
        <f>N151</f>
        <v>0</v>
      </c>
      <c r="O91" s="240"/>
      <c r="P91" s="240"/>
      <c r="Q91" s="240"/>
      <c r="R91" s="125"/>
      <c r="T91" s="126"/>
      <c r="U91" s="126"/>
    </row>
    <row r="92" spans="2:47" s="7" customFormat="1" ht="19.899999999999999" customHeight="1">
      <c r="B92" s="123"/>
      <c r="C92" s="124"/>
      <c r="D92" s="97" t="s">
        <v>118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1">
        <f>N158</f>
        <v>0</v>
      </c>
      <c r="O92" s="240"/>
      <c r="P92" s="240"/>
      <c r="Q92" s="240"/>
      <c r="R92" s="125"/>
      <c r="T92" s="126"/>
      <c r="U92" s="126"/>
    </row>
    <row r="93" spans="2:47" s="7" customFormat="1" ht="19.899999999999999" customHeight="1">
      <c r="B93" s="123"/>
      <c r="C93" s="124"/>
      <c r="D93" s="97" t="s">
        <v>119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1">
        <f>N189</f>
        <v>0</v>
      </c>
      <c r="O93" s="240"/>
      <c r="P93" s="240"/>
      <c r="Q93" s="240"/>
      <c r="R93" s="125"/>
      <c r="T93" s="126"/>
      <c r="U93" s="126"/>
    </row>
    <row r="94" spans="2:47" s="7" customFormat="1" ht="19.899999999999999" customHeight="1">
      <c r="B94" s="123"/>
      <c r="C94" s="124"/>
      <c r="D94" s="97" t="s">
        <v>120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1">
        <f>N203</f>
        <v>0</v>
      </c>
      <c r="O94" s="240"/>
      <c r="P94" s="240"/>
      <c r="Q94" s="240"/>
      <c r="R94" s="125"/>
      <c r="T94" s="126"/>
      <c r="U94" s="126"/>
    </row>
    <row r="95" spans="2:47" s="6" customFormat="1" ht="24.95" customHeight="1">
      <c r="B95" s="118"/>
      <c r="C95" s="119"/>
      <c r="D95" s="120" t="s">
        <v>121</v>
      </c>
      <c r="E95" s="119"/>
      <c r="F95" s="119"/>
      <c r="G95" s="119"/>
      <c r="H95" s="119"/>
      <c r="I95" s="119"/>
      <c r="J95" s="119"/>
      <c r="K95" s="119"/>
      <c r="L95" s="119"/>
      <c r="M95" s="119"/>
      <c r="N95" s="234">
        <f>N205</f>
        <v>0</v>
      </c>
      <c r="O95" s="235"/>
      <c r="P95" s="235"/>
      <c r="Q95" s="235"/>
      <c r="R95" s="121"/>
      <c r="T95" s="122"/>
      <c r="U95" s="122"/>
    </row>
    <row r="96" spans="2:47" s="7" customFormat="1" ht="19.899999999999999" customHeight="1">
      <c r="B96" s="123"/>
      <c r="C96" s="124"/>
      <c r="D96" s="97" t="s">
        <v>122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21">
        <f>N206</f>
        <v>0</v>
      </c>
      <c r="O96" s="240"/>
      <c r="P96" s="240"/>
      <c r="Q96" s="240"/>
      <c r="R96" s="125"/>
      <c r="T96" s="126"/>
      <c r="U96" s="126"/>
    </row>
    <row r="97" spans="2:65" s="7" customFormat="1" ht="19.899999999999999" customHeight="1">
      <c r="B97" s="123"/>
      <c r="C97" s="124"/>
      <c r="D97" s="97" t="s">
        <v>123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1">
        <f>N345</f>
        <v>0</v>
      </c>
      <c r="O97" s="240"/>
      <c r="P97" s="240"/>
      <c r="Q97" s="240"/>
      <c r="R97" s="125"/>
      <c r="T97" s="126"/>
      <c r="U97" s="126"/>
    </row>
    <row r="98" spans="2:65" s="7" customFormat="1" ht="19.899999999999999" customHeight="1">
      <c r="B98" s="123"/>
      <c r="C98" s="124"/>
      <c r="D98" s="97" t="s">
        <v>124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1">
        <f>N369</f>
        <v>0</v>
      </c>
      <c r="O98" s="240"/>
      <c r="P98" s="240"/>
      <c r="Q98" s="240"/>
      <c r="R98" s="125"/>
      <c r="T98" s="126"/>
      <c r="U98" s="126"/>
    </row>
    <row r="99" spans="2:65" s="7" customFormat="1" ht="19.899999999999999" customHeight="1">
      <c r="B99" s="123"/>
      <c r="C99" s="124"/>
      <c r="D99" s="97" t="s">
        <v>125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21">
        <f>N382</f>
        <v>0</v>
      </c>
      <c r="O99" s="240"/>
      <c r="P99" s="240"/>
      <c r="Q99" s="240"/>
      <c r="R99" s="125"/>
      <c r="T99" s="126"/>
      <c r="U99" s="126"/>
    </row>
    <row r="100" spans="2:65" s="7" customFormat="1" ht="19.899999999999999" customHeight="1">
      <c r="B100" s="123"/>
      <c r="C100" s="124"/>
      <c r="D100" s="97" t="s">
        <v>126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1">
        <f>N388</f>
        <v>0</v>
      </c>
      <c r="O100" s="240"/>
      <c r="P100" s="240"/>
      <c r="Q100" s="240"/>
      <c r="R100" s="125"/>
      <c r="T100" s="126"/>
      <c r="U100" s="126"/>
    </row>
    <row r="101" spans="2:65" s="7" customFormat="1" ht="19.899999999999999" customHeight="1">
      <c r="B101" s="123"/>
      <c r="C101" s="124"/>
      <c r="D101" s="97" t="s">
        <v>127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1">
        <f>N400</f>
        <v>0</v>
      </c>
      <c r="O101" s="240"/>
      <c r="P101" s="240"/>
      <c r="Q101" s="240"/>
      <c r="R101" s="125"/>
      <c r="T101" s="126"/>
      <c r="U101" s="126"/>
    </row>
    <row r="102" spans="2:65" s="7" customFormat="1" ht="19.899999999999999" customHeight="1">
      <c r="B102" s="123"/>
      <c r="C102" s="124"/>
      <c r="D102" s="97" t="s">
        <v>128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1">
        <f>N410</f>
        <v>0</v>
      </c>
      <c r="O102" s="240"/>
      <c r="P102" s="240"/>
      <c r="Q102" s="240"/>
      <c r="R102" s="125"/>
      <c r="T102" s="126"/>
      <c r="U102" s="126"/>
    </row>
    <row r="103" spans="2:65" s="6" customFormat="1" ht="24.95" customHeight="1">
      <c r="B103" s="118"/>
      <c r="C103" s="119"/>
      <c r="D103" s="120" t="s">
        <v>129</v>
      </c>
      <c r="E103" s="119"/>
      <c r="F103" s="119"/>
      <c r="G103" s="119"/>
      <c r="H103" s="119"/>
      <c r="I103" s="119"/>
      <c r="J103" s="119"/>
      <c r="K103" s="119"/>
      <c r="L103" s="119"/>
      <c r="M103" s="119"/>
      <c r="N103" s="234">
        <f>N420</f>
        <v>0</v>
      </c>
      <c r="O103" s="235"/>
      <c r="P103" s="235"/>
      <c r="Q103" s="235"/>
      <c r="R103" s="121"/>
      <c r="T103" s="122"/>
      <c r="U103" s="122"/>
    </row>
    <row r="104" spans="2:65" s="7" customFormat="1" ht="19.899999999999999" customHeight="1">
      <c r="B104" s="123"/>
      <c r="C104" s="124"/>
      <c r="D104" s="97" t="s">
        <v>130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21">
        <f>N421</f>
        <v>0</v>
      </c>
      <c r="O104" s="240"/>
      <c r="P104" s="240"/>
      <c r="Q104" s="240"/>
      <c r="R104" s="125"/>
      <c r="T104" s="126"/>
      <c r="U104" s="126"/>
    </row>
    <row r="105" spans="2:65" s="7" customFormat="1" ht="19.899999999999999" customHeight="1">
      <c r="B105" s="123"/>
      <c r="C105" s="124"/>
      <c r="D105" s="97" t="s">
        <v>131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221">
        <f>N425</f>
        <v>0</v>
      </c>
      <c r="O105" s="240"/>
      <c r="P105" s="240"/>
      <c r="Q105" s="240"/>
      <c r="R105" s="125"/>
      <c r="T105" s="126"/>
      <c r="U105" s="126"/>
    </row>
    <row r="106" spans="2:65" s="1" customFormat="1" ht="21.7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  <c r="T106" s="116"/>
      <c r="U106" s="116"/>
    </row>
    <row r="107" spans="2:65" s="1" customFormat="1" ht="29.25" customHeight="1">
      <c r="B107" s="32"/>
      <c r="C107" s="117" t="s">
        <v>132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39">
        <f>ROUND(N108+N109+N110+N111+N112+N113,2)</f>
        <v>0</v>
      </c>
      <c r="O107" s="210"/>
      <c r="P107" s="210"/>
      <c r="Q107" s="210"/>
      <c r="R107" s="34"/>
      <c r="T107" s="127"/>
      <c r="U107" s="128" t="s">
        <v>46</v>
      </c>
    </row>
    <row r="108" spans="2:65" s="1" customFormat="1" ht="18" customHeight="1">
      <c r="B108" s="32"/>
      <c r="C108" s="33"/>
      <c r="D108" s="227" t="s">
        <v>133</v>
      </c>
      <c r="E108" s="210"/>
      <c r="F108" s="210"/>
      <c r="G108" s="210"/>
      <c r="H108" s="210"/>
      <c r="I108" s="33"/>
      <c r="J108" s="33"/>
      <c r="K108" s="33"/>
      <c r="L108" s="33"/>
      <c r="M108" s="33"/>
      <c r="N108" s="220">
        <f>ROUND(N87*T108,2)</f>
        <v>0</v>
      </c>
      <c r="O108" s="210"/>
      <c r="P108" s="210"/>
      <c r="Q108" s="210"/>
      <c r="R108" s="34"/>
      <c r="S108" s="129"/>
      <c r="T108" s="75"/>
      <c r="U108" s="130" t="s">
        <v>49</v>
      </c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2" t="s">
        <v>134</v>
      </c>
      <c r="AZ108" s="131"/>
      <c r="BA108" s="131"/>
      <c r="BB108" s="131"/>
      <c r="BC108" s="131"/>
      <c r="BD108" s="131"/>
      <c r="BE108" s="133">
        <f t="shared" ref="BE108:BE113" si="0">IF(U108="základní",N108,0)</f>
        <v>0</v>
      </c>
      <c r="BF108" s="133">
        <f t="shared" ref="BF108:BF113" si="1">IF(U108="snížená",N108,0)</f>
        <v>0</v>
      </c>
      <c r="BG108" s="133">
        <f t="shared" ref="BG108:BG113" si="2">IF(U108="zákl. přenesená",N108,0)</f>
        <v>0</v>
      </c>
      <c r="BH108" s="133">
        <f t="shared" ref="BH108:BH113" si="3">IF(U108="sníž. přenesená",N108,0)</f>
        <v>0</v>
      </c>
      <c r="BI108" s="133">
        <f t="shared" ref="BI108:BI113" si="4">IF(U108="nulová",N108,0)</f>
        <v>0</v>
      </c>
      <c r="BJ108" s="132" t="s">
        <v>106</v>
      </c>
      <c r="BK108" s="131"/>
      <c r="BL108" s="131"/>
      <c r="BM108" s="131"/>
    </row>
    <row r="109" spans="2:65" s="1" customFormat="1" ht="18" customHeight="1">
      <c r="B109" s="32"/>
      <c r="C109" s="33"/>
      <c r="D109" s="227" t="s">
        <v>135</v>
      </c>
      <c r="E109" s="210"/>
      <c r="F109" s="210"/>
      <c r="G109" s="210"/>
      <c r="H109" s="210"/>
      <c r="I109" s="33"/>
      <c r="J109" s="33"/>
      <c r="K109" s="33"/>
      <c r="L109" s="33"/>
      <c r="M109" s="33"/>
      <c r="N109" s="220">
        <f>ROUND(N87*T109,2)</f>
        <v>0</v>
      </c>
      <c r="O109" s="210"/>
      <c r="P109" s="210"/>
      <c r="Q109" s="210"/>
      <c r="R109" s="34"/>
      <c r="S109" s="129"/>
      <c r="T109" s="75"/>
      <c r="U109" s="130" t="s">
        <v>49</v>
      </c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2" t="s">
        <v>134</v>
      </c>
      <c r="AZ109" s="131"/>
      <c r="BA109" s="131"/>
      <c r="BB109" s="131"/>
      <c r="BC109" s="131"/>
      <c r="BD109" s="131"/>
      <c r="BE109" s="133">
        <f t="shared" si="0"/>
        <v>0</v>
      </c>
      <c r="BF109" s="133">
        <f t="shared" si="1"/>
        <v>0</v>
      </c>
      <c r="BG109" s="133">
        <f t="shared" si="2"/>
        <v>0</v>
      </c>
      <c r="BH109" s="133">
        <f t="shared" si="3"/>
        <v>0</v>
      </c>
      <c r="BI109" s="133">
        <f t="shared" si="4"/>
        <v>0</v>
      </c>
      <c r="BJ109" s="132" t="s">
        <v>106</v>
      </c>
      <c r="BK109" s="131"/>
      <c r="BL109" s="131"/>
      <c r="BM109" s="131"/>
    </row>
    <row r="110" spans="2:65" s="1" customFormat="1" ht="18" customHeight="1">
      <c r="B110" s="32"/>
      <c r="C110" s="33"/>
      <c r="D110" s="227" t="s">
        <v>136</v>
      </c>
      <c r="E110" s="210"/>
      <c r="F110" s="210"/>
      <c r="G110" s="210"/>
      <c r="H110" s="210"/>
      <c r="I110" s="33"/>
      <c r="J110" s="33"/>
      <c r="K110" s="33"/>
      <c r="L110" s="33"/>
      <c r="M110" s="33"/>
      <c r="N110" s="220">
        <f>ROUND(N87*T110,2)</f>
        <v>0</v>
      </c>
      <c r="O110" s="210"/>
      <c r="P110" s="210"/>
      <c r="Q110" s="210"/>
      <c r="R110" s="34"/>
      <c r="S110" s="129"/>
      <c r="T110" s="75"/>
      <c r="U110" s="130" t="s">
        <v>49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2" t="s">
        <v>134</v>
      </c>
      <c r="AZ110" s="131"/>
      <c r="BA110" s="131"/>
      <c r="BB110" s="131"/>
      <c r="BC110" s="131"/>
      <c r="BD110" s="131"/>
      <c r="BE110" s="133">
        <f t="shared" si="0"/>
        <v>0</v>
      </c>
      <c r="BF110" s="133">
        <f t="shared" si="1"/>
        <v>0</v>
      </c>
      <c r="BG110" s="133">
        <f t="shared" si="2"/>
        <v>0</v>
      </c>
      <c r="BH110" s="133">
        <f t="shared" si="3"/>
        <v>0</v>
      </c>
      <c r="BI110" s="133">
        <f t="shared" si="4"/>
        <v>0</v>
      </c>
      <c r="BJ110" s="132" t="s">
        <v>106</v>
      </c>
      <c r="BK110" s="131"/>
      <c r="BL110" s="131"/>
      <c r="BM110" s="131"/>
    </row>
    <row r="111" spans="2:65" s="1" customFormat="1" ht="18" customHeight="1">
      <c r="B111" s="32"/>
      <c r="C111" s="33"/>
      <c r="D111" s="227" t="s">
        <v>137</v>
      </c>
      <c r="E111" s="210"/>
      <c r="F111" s="210"/>
      <c r="G111" s="210"/>
      <c r="H111" s="210"/>
      <c r="I111" s="33"/>
      <c r="J111" s="33"/>
      <c r="K111" s="33"/>
      <c r="L111" s="33"/>
      <c r="M111" s="33"/>
      <c r="N111" s="220">
        <f>ROUND(N87*T111,2)</f>
        <v>0</v>
      </c>
      <c r="O111" s="210"/>
      <c r="P111" s="210"/>
      <c r="Q111" s="210"/>
      <c r="R111" s="34"/>
      <c r="S111" s="129"/>
      <c r="T111" s="75"/>
      <c r="U111" s="130" t="s">
        <v>49</v>
      </c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2" t="s">
        <v>134</v>
      </c>
      <c r="AZ111" s="131"/>
      <c r="BA111" s="131"/>
      <c r="BB111" s="131"/>
      <c r="BC111" s="131"/>
      <c r="BD111" s="131"/>
      <c r="BE111" s="133">
        <f t="shared" si="0"/>
        <v>0</v>
      </c>
      <c r="BF111" s="133">
        <f t="shared" si="1"/>
        <v>0</v>
      </c>
      <c r="BG111" s="133">
        <f t="shared" si="2"/>
        <v>0</v>
      </c>
      <c r="BH111" s="133">
        <f t="shared" si="3"/>
        <v>0</v>
      </c>
      <c r="BI111" s="133">
        <f t="shared" si="4"/>
        <v>0</v>
      </c>
      <c r="BJ111" s="132" t="s">
        <v>106</v>
      </c>
      <c r="BK111" s="131"/>
      <c r="BL111" s="131"/>
      <c r="BM111" s="131"/>
    </row>
    <row r="112" spans="2:65" s="1" customFormat="1" ht="18" customHeight="1">
      <c r="B112" s="32"/>
      <c r="C112" s="33"/>
      <c r="D112" s="227" t="s">
        <v>138</v>
      </c>
      <c r="E112" s="210"/>
      <c r="F112" s="210"/>
      <c r="G112" s="210"/>
      <c r="H112" s="210"/>
      <c r="I112" s="33"/>
      <c r="J112" s="33"/>
      <c r="K112" s="33"/>
      <c r="L112" s="33"/>
      <c r="M112" s="33"/>
      <c r="N112" s="220">
        <f>ROUND(N87*T112,2)</f>
        <v>0</v>
      </c>
      <c r="O112" s="210"/>
      <c r="P112" s="210"/>
      <c r="Q112" s="210"/>
      <c r="R112" s="34"/>
      <c r="S112" s="129"/>
      <c r="T112" s="75"/>
      <c r="U112" s="130" t="s">
        <v>49</v>
      </c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2" t="s">
        <v>134</v>
      </c>
      <c r="AZ112" s="131"/>
      <c r="BA112" s="131"/>
      <c r="BB112" s="131"/>
      <c r="BC112" s="131"/>
      <c r="BD112" s="131"/>
      <c r="BE112" s="133">
        <f t="shared" si="0"/>
        <v>0</v>
      </c>
      <c r="BF112" s="133">
        <f t="shared" si="1"/>
        <v>0</v>
      </c>
      <c r="BG112" s="133">
        <f t="shared" si="2"/>
        <v>0</v>
      </c>
      <c r="BH112" s="133">
        <f t="shared" si="3"/>
        <v>0</v>
      </c>
      <c r="BI112" s="133">
        <f t="shared" si="4"/>
        <v>0</v>
      </c>
      <c r="BJ112" s="132" t="s">
        <v>106</v>
      </c>
      <c r="BK112" s="131"/>
      <c r="BL112" s="131"/>
      <c r="BM112" s="131"/>
    </row>
    <row r="113" spans="2:65" s="1" customFormat="1" ht="18" customHeight="1">
      <c r="B113" s="32"/>
      <c r="C113" s="33"/>
      <c r="D113" s="97" t="s">
        <v>139</v>
      </c>
      <c r="E113" s="33"/>
      <c r="F113" s="33"/>
      <c r="G113" s="33"/>
      <c r="H113" s="33"/>
      <c r="I113" s="33"/>
      <c r="J113" s="33"/>
      <c r="K113" s="33"/>
      <c r="L113" s="33"/>
      <c r="M113" s="33"/>
      <c r="N113" s="220">
        <f>ROUND(N87*T113,2)</f>
        <v>0</v>
      </c>
      <c r="O113" s="210"/>
      <c r="P113" s="210"/>
      <c r="Q113" s="210"/>
      <c r="R113" s="34"/>
      <c r="S113" s="129"/>
      <c r="T113" s="134"/>
      <c r="U113" s="135" t="s">
        <v>49</v>
      </c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2" t="s">
        <v>140</v>
      </c>
      <c r="AZ113" s="131"/>
      <c r="BA113" s="131"/>
      <c r="BB113" s="131"/>
      <c r="BC113" s="131"/>
      <c r="BD113" s="131"/>
      <c r="BE113" s="133">
        <f t="shared" si="0"/>
        <v>0</v>
      </c>
      <c r="BF113" s="133">
        <f t="shared" si="1"/>
        <v>0</v>
      </c>
      <c r="BG113" s="133">
        <f t="shared" si="2"/>
        <v>0</v>
      </c>
      <c r="BH113" s="133">
        <f t="shared" si="3"/>
        <v>0</v>
      </c>
      <c r="BI113" s="133">
        <f t="shared" si="4"/>
        <v>0</v>
      </c>
      <c r="BJ113" s="132" t="s">
        <v>106</v>
      </c>
      <c r="BK113" s="131"/>
      <c r="BL113" s="131"/>
      <c r="BM113" s="131"/>
    </row>
    <row r="114" spans="2:65" s="1" customForma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  <c r="T114" s="116"/>
      <c r="U114" s="116"/>
    </row>
    <row r="115" spans="2:65" s="1" customFormat="1" ht="29.25" customHeight="1">
      <c r="B115" s="32"/>
      <c r="C115" s="108" t="s">
        <v>104</v>
      </c>
      <c r="D115" s="43"/>
      <c r="E115" s="43"/>
      <c r="F115" s="43"/>
      <c r="G115" s="43"/>
      <c r="H115" s="43"/>
      <c r="I115" s="43"/>
      <c r="J115" s="43"/>
      <c r="K115" s="43"/>
      <c r="L115" s="229">
        <f>ROUND(SUM(N87+N107),2)</f>
        <v>0</v>
      </c>
      <c r="M115" s="237"/>
      <c r="N115" s="237"/>
      <c r="O115" s="237"/>
      <c r="P115" s="237"/>
      <c r="Q115" s="237"/>
      <c r="R115" s="34"/>
      <c r="T115" s="116"/>
      <c r="U115" s="116"/>
    </row>
    <row r="116" spans="2:65" s="1" customFormat="1" ht="6.95" customHeight="1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8"/>
      <c r="T116" s="116"/>
      <c r="U116" s="116"/>
    </row>
    <row r="120" spans="2:65" s="1" customFormat="1" ht="6.95" customHeight="1"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1"/>
    </row>
    <row r="121" spans="2:65" s="1" customFormat="1" ht="36.950000000000003" customHeight="1">
      <c r="B121" s="32"/>
      <c r="C121" s="193" t="s">
        <v>141</v>
      </c>
      <c r="D121" s="210"/>
      <c r="E121" s="210"/>
      <c r="F121" s="210"/>
      <c r="G121" s="210"/>
      <c r="H121" s="210"/>
      <c r="I121" s="210"/>
      <c r="J121" s="210"/>
      <c r="K121" s="210"/>
      <c r="L121" s="210"/>
      <c r="M121" s="210"/>
      <c r="N121" s="210"/>
      <c r="O121" s="210"/>
      <c r="P121" s="210"/>
      <c r="Q121" s="210"/>
      <c r="R121" s="34"/>
    </row>
    <row r="122" spans="2:65" s="1" customFormat="1" ht="6.95" customHeight="1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5" s="1" customFormat="1" ht="36.950000000000003" customHeight="1">
      <c r="B123" s="32"/>
      <c r="C123" s="66" t="s">
        <v>17</v>
      </c>
      <c r="D123" s="33"/>
      <c r="E123" s="33"/>
      <c r="F123" s="218" t="str">
        <f>F6</f>
        <v>Oprava střešního pláště šatnového objektu ZS Strakonice</v>
      </c>
      <c r="G123" s="210"/>
      <c r="H123" s="210"/>
      <c r="I123" s="210"/>
      <c r="J123" s="210"/>
      <c r="K123" s="210"/>
      <c r="L123" s="210"/>
      <c r="M123" s="210"/>
      <c r="N123" s="210"/>
      <c r="O123" s="210"/>
      <c r="P123" s="210"/>
      <c r="Q123" s="33"/>
      <c r="R123" s="34"/>
    </row>
    <row r="124" spans="2:65" s="1" customFormat="1" ht="6.95" customHeight="1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65" s="1" customFormat="1" ht="18" customHeight="1">
      <c r="B125" s="32"/>
      <c r="C125" s="27" t="s">
        <v>24</v>
      </c>
      <c r="D125" s="33"/>
      <c r="E125" s="33"/>
      <c r="F125" s="25" t="str">
        <f>F8</f>
        <v>Strakonice, ul. Na Křemelce</v>
      </c>
      <c r="G125" s="33"/>
      <c r="H125" s="33"/>
      <c r="I125" s="33"/>
      <c r="J125" s="33"/>
      <c r="K125" s="27" t="s">
        <v>26</v>
      </c>
      <c r="L125" s="33"/>
      <c r="M125" s="238" t="str">
        <f>IF(O8="","",O8)</f>
        <v>31. 8. 2020</v>
      </c>
      <c r="N125" s="210"/>
      <c r="O125" s="210"/>
      <c r="P125" s="210"/>
      <c r="Q125" s="33"/>
      <c r="R125" s="34"/>
    </row>
    <row r="126" spans="2:65" s="1" customFormat="1" ht="6.95" customHeight="1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4"/>
    </row>
    <row r="127" spans="2:65" s="1" customFormat="1" ht="15">
      <c r="B127" s="32"/>
      <c r="C127" s="27" t="s">
        <v>30</v>
      </c>
      <c r="D127" s="33"/>
      <c r="E127" s="33"/>
      <c r="F127" s="25" t="str">
        <f>E11</f>
        <v>Město Strakonice, zast. STARZ Strakonice</v>
      </c>
      <c r="G127" s="33"/>
      <c r="H127" s="33"/>
      <c r="I127" s="33"/>
      <c r="J127" s="33"/>
      <c r="K127" s="27" t="s">
        <v>37</v>
      </c>
      <c r="L127" s="33"/>
      <c r="M127" s="198" t="str">
        <f>E17</f>
        <v>Jiří Urbánek, Velké nám.54, Strakonice</v>
      </c>
      <c r="N127" s="210"/>
      <c r="O127" s="210"/>
      <c r="P127" s="210"/>
      <c r="Q127" s="210"/>
      <c r="R127" s="34"/>
    </row>
    <row r="128" spans="2:65" s="1" customFormat="1" ht="14.45" customHeight="1">
      <c r="B128" s="32"/>
      <c r="C128" s="27" t="s">
        <v>35</v>
      </c>
      <c r="D128" s="33"/>
      <c r="E128" s="33"/>
      <c r="F128" s="25" t="str">
        <f>IF(E14="","",E14)</f>
        <v>Vyplň údaj</v>
      </c>
      <c r="G128" s="33"/>
      <c r="H128" s="33"/>
      <c r="I128" s="33"/>
      <c r="J128" s="33"/>
      <c r="K128" s="27" t="s">
        <v>40</v>
      </c>
      <c r="L128" s="33"/>
      <c r="M128" s="198" t="str">
        <f>E20</f>
        <v>Jiří Urbánek</v>
      </c>
      <c r="N128" s="210"/>
      <c r="O128" s="210"/>
      <c r="P128" s="210"/>
      <c r="Q128" s="210"/>
      <c r="R128" s="34"/>
    </row>
    <row r="129" spans="2:65" s="1" customFormat="1" ht="10.35" customHeight="1"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4"/>
    </row>
    <row r="130" spans="2:65" s="8" customFormat="1" ht="29.25" customHeight="1">
      <c r="B130" s="136"/>
      <c r="C130" s="137" t="s">
        <v>142</v>
      </c>
      <c r="D130" s="138" t="s">
        <v>143</v>
      </c>
      <c r="E130" s="138" t="s">
        <v>64</v>
      </c>
      <c r="F130" s="241" t="s">
        <v>144</v>
      </c>
      <c r="G130" s="242"/>
      <c r="H130" s="242"/>
      <c r="I130" s="242"/>
      <c r="J130" s="138" t="s">
        <v>145</v>
      </c>
      <c r="K130" s="138" t="s">
        <v>146</v>
      </c>
      <c r="L130" s="243" t="s">
        <v>147</v>
      </c>
      <c r="M130" s="242"/>
      <c r="N130" s="241" t="s">
        <v>111</v>
      </c>
      <c r="O130" s="242"/>
      <c r="P130" s="242"/>
      <c r="Q130" s="244"/>
      <c r="R130" s="139"/>
      <c r="T130" s="77" t="s">
        <v>148</v>
      </c>
      <c r="U130" s="78" t="s">
        <v>46</v>
      </c>
      <c r="V130" s="78" t="s">
        <v>149</v>
      </c>
      <c r="W130" s="78" t="s">
        <v>150</v>
      </c>
      <c r="X130" s="78" t="s">
        <v>151</v>
      </c>
      <c r="Y130" s="78" t="s">
        <v>152</v>
      </c>
      <c r="Z130" s="78" t="s">
        <v>153</v>
      </c>
      <c r="AA130" s="79" t="s">
        <v>154</v>
      </c>
    </row>
    <row r="131" spans="2:65" s="1" customFormat="1" ht="29.25" customHeight="1">
      <c r="B131" s="32"/>
      <c r="C131" s="81" t="s">
        <v>108</v>
      </c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267">
        <f>BK131</f>
        <v>0</v>
      </c>
      <c r="O131" s="268"/>
      <c r="P131" s="268"/>
      <c r="Q131" s="268"/>
      <c r="R131" s="34"/>
      <c r="T131" s="80"/>
      <c r="U131" s="48"/>
      <c r="V131" s="48"/>
      <c r="W131" s="140">
        <f>W132+W205+W420+W435</f>
        <v>0</v>
      </c>
      <c r="X131" s="48"/>
      <c r="Y131" s="140">
        <f>Y132+Y205+Y420+Y435</f>
        <v>40.509407940000003</v>
      </c>
      <c r="Z131" s="48"/>
      <c r="AA131" s="141">
        <f>AA132+AA205+AA420+AA435</f>
        <v>223.97493700000001</v>
      </c>
      <c r="AT131" s="15" t="s">
        <v>81</v>
      </c>
      <c r="AU131" s="15" t="s">
        <v>113</v>
      </c>
      <c r="BK131" s="142">
        <f>BK132+BK205+BK420+BK435</f>
        <v>0</v>
      </c>
    </row>
    <row r="132" spans="2:65" s="9" customFormat="1" ht="37.35" customHeight="1">
      <c r="B132" s="143"/>
      <c r="C132" s="144"/>
      <c r="D132" s="145" t="s">
        <v>114</v>
      </c>
      <c r="E132" s="145"/>
      <c r="F132" s="145"/>
      <c r="G132" s="145"/>
      <c r="H132" s="145"/>
      <c r="I132" s="145"/>
      <c r="J132" s="145"/>
      <c r="K132" s="145"/>
      <c r="L132" s="145"/>
      <c r="M132" s="145"/>
      <c r="N132" s="261">
        <f>BK132</f>
        <v>0</v>
      </c>
      <c r="O132" s="262"/>
      <c r="P132" s="262"/>
      <c r="Q132" s="262"/>
      <c r="R132" s="146"/>
      <c r="T132" s="147"/>
      <c r="U132" s="144"/>
      <c r="V132" s="144"/>
      <c r="W132" s="148">
        <f>W133+W137+W151+W158+W189+W203</f>
        <v>0</v>
      </c>
      <c r="X132" s="144"/>
      <c r="Y132" s="148">
        <f>Y133+Y137+Y151+Y158+Y189+Y203</f>
        <v>27.731291300000002</v>
      </c>
      <c r="Z132" s="144"/>
      <c r="AA132" s="149">
        <f>AA133+AA137+AA151+AA158+AA189+AA203</f>
        <v>92.454999999999998</v>
      </c>
      <c r="AR132" s="150" t="s">
        <v>23</v>
      </c>
      <c r="AT132" s="151" t="s">
        <v>81</v>
      </c>
      <c r="AU132" s="151" t="s">
        <v>82</v>
      </c>
      <c r="AY132" s="150" t="s">
        <v>155</v>
      </c>
      <c r="BK132" s="152">
        <f>BK133+BK137+BK151+BK158+BK189+BK203</f>
        <v>0</v>
      </c>
    </row>
    <row r="133" spans="2:65" s="9" customFormat="1" ht="19.899999999999999" customHeight="1">
      <c r="B133" s="143"/>
      <c r="C133" s="144"/>
      <c r="D133" s="153" t="s">
        <v>115</v>
      </c>
      <c r="E133" s="153"/>
      <c r="F133" s="153"/>
      <c r="G133" s="153"/>
      <c r="H133" s="153"/>
      <c r="I133" s="153"/>
      <c r="J133" s="153"/>
      <c r="K133" s="153"/>
      <c r="L133" s="153"/>
      <c r="M133" s="153"/>
      <c r="N133" s="259">
        <f>BK133</f>
        <v>0</v>
      </c>
      <c r="O133" s="260"/>
      <c r="P133" s="260"/>
      <c r="Q133" s="260"/>
      <c r="R133" s="146"/>
      <c r="T133" s="147"/>
      <c r="U133" s="144"/>
      <c r="V133" s="144"/>
      <c r="W133" s="148">
        <f>SUM(W134:W136)</f>
        <v>0</v>
      </c>
      <c r="X133" s="144"/>
      <c r="Y133" s="148">
        <f>SUM(Y134:Y136)</f>
        <v>4.2522983999999999</v>
      </c>
      <c r="Z133" s="144"/>
      <c r="AA133" s="149">
        <f>SUM(AA134:AA136)</f>
        <v>0</v>
      </c>
      <c r="AR133" s="150" t="s">
        <v>23</v>
      </c>
      <c r="AT133" s="151" t="s">
        <v>81</v>
      </c>
      <c r="AU133" s="151" t="s">
        <v>23</v>
      </c>
      <c r="AY133" s="150" t="s">
        <v>155</v>
      </c>
      <c r="BK133" s="152">
        <f>SUM(BK134:BK136)</f>
        <v>0</v>
      </c>
    </row>
    <row r="134" spans="2:65" s="1" customFormat="1" ht="44.25" customHeight="1">
      <c r="B134" s="32"/>
      <c r="C134" s="154" t="s">
        <v>23</v>
      </c>
      <c r="D134" s="154" t="s">
        <v>156</v>
      </c>
      <c r="E134" s="155" t="s">
        <v>157</v>
      </c>
      <c r="F134" s="247" t="s">
        <v>158</v>
      </c>
      <c r="G134" s="246"/>
      <c r="H134" s="246"/>
      <c r="I134" s="246"/>
      <c r="J134" s="156" t="s">
        <v>159</v>
      </c>
      <c r="K134" s="157">
        <v>5.6719999999999997</v>
      </c>
      <c r="L134" s="248">
        <v>0</v>
      </c>
      <c r="M134" s="246"/>
      <c r="N134" s="245">
        <f>ROUND(L134*K134,3)</f>
        <v>0</v>
      </c>
      <c r="O134" s="246"/>
      <c r="P134" s="246"/>
      <c r="Q134" s="246"/>
      <c r="R134" s="34"/>
      <c r="T134" s="158" t="s">
        <v>21</v>
      </c>
      <c r="U134" s="41" t="s">
        <v>47</v>
      </c>
      <c r="V134" s="33"/>
      <c r="W134" s="159">
        <f>V134*K134</f>
        <v>0</v>
      </c>
      <c r="X134" s="159">
        <v>0.74970000000000003</v>
      </c>
      <c r="Y134" s="159">
        <f>X134*K134</f>
        <v>4.2522983999999999</v>
      </c>
      <c r="Z134" s="159">
        <v>0</v>
      </c>
      <c r="AA134" s="160">
        <f>Z134*K134</f>
        <v>0</v>
      </c>
      <c r="AR134" s="15" t="s">
        <v>160</v>
      </c>
      <c r="AT134" s="15" t="s">
        <v>156</v>
      </c>
      <c r="AU134" s="15" t="s">
        <v>106</v>
      </c>
      <c r="AY134" s="15" t="s">
        <v>155</v>
      </c>
      <c r="BE134" s="101">
        <f>IF(U134="základní",N134,0)</f>
        <v>0</v>
      </c>
      <c r="BF134" s="101">
        <f>IF(U134="snížená",N134,0)</f>
        <v>0</v>
      </c>
      <c r="BG134" s="101">
        <f>IF(U134="zákl. přenesená",N134,0)</f>
        <v>0</v>
      </c>
      <c r="BH134" s="101">
        <f>IF(U134="sníž. přenesená",N134,0)</f>
        <v>0</v>
      </c>
      <c r="BI134" s="101">
        <f>IF(U134="nulová",N134,0)</f>
        <v>0</v>
      </c>
      <c r="BJ134" s="15" t="s">
        <v>23</v>
      </c>
      <c r="BK134" s="161">
        <f>ROUND(L134*K134,3)</f>
        <v>0</v>
      </c>
      <c r="BL134" s="15" t="s">
        <v>160</v>
      </c>
      <c r="BM134" s="15" t="s">
        <v>161</v>
      </c>
    </row>
    <row r="135" spans="2:65" s="10" customFormat="1" ht="31.5" customHeight="1">
      <c r="B135" s="162"/>
      <c r="C135" s="163"/>
      <c r="D135" s="163"/>
      <c r="E135" s="164" t="s">
        <v>21</v>
      </c>
      <c r="F135" s="249" t="s">
        <v>162</v>
      </c>
      <c r="G135" s="250"/>
      <c r="H135" s="250"/>
      <c r="I135" s="250"/>
      <c r="J135" s="163"/>
      <c r="K135" s="165">
        <v>5.6719999999999997</v>
      </c>
      <c r="L135" s="163"/>
      <c r="M135" s="163"/>
      <c r="N135" s="163"/>
      <c r="O135" s="163"/>
      <c r="P135" s="163"/>
      <c r="Q135" s="163"/>
      <c r="R135" s="166"/>
      <c r="T135" s="167"/>
      <c r="U135" s="163"/>
      <c r="V135" s="163"/>
      <c r="W135" s="163"/>
      <c r="X135" s="163"/>
      <c r="Y135" s="163"/>
      <c r="Z135" s="163"/>
      <c r="AA135" s="168"/>
      <c r="AT135" s="169" t="s">
        <v>163</v>
      </c>
      <c r="AU135" s="169" t="s">
        <v>106</v>
      </c>
      <c r="AV135" s="10" t="s">
        <v>106</v>
      </c>
      <c r="AW135" s="10" t="s">
        <v>164</v>
      </c>
      <c r="AX135" s="10" t="s">
        <v>82</v>
      </c>
      <c r="AY135" s="169" t="s">
        <v>155</v>
      </c>
    </row>
    <row r="136" spans="2:65" s="11" customFormat="1" ht="22.5" customHeight="1">
      <c r="B136" s="170"/>
      <c r="C136" s="171"/>
      <c r="D136" s="171"/>
      <c r="E136" s="172" t="s">
        <v>21</v>
      </c>
      <c r="F136" s="251" t="s">
        <v>165</v>
      </c>
      <c r="G136" s="252"/>
      <c r="H136" s="252"/>
      <c r="I136" s="252"/>
      <c r="J136" s="171"/>
      <c r="K136" s="173">
        <v>5.6719999999999997</v>
      </c>
      <c r="L136" s="171"/>
      <c r="M136" s="171"/>
      <c r="N136" s="171"/>
      <c r="O136" s="171"/>
      <c r="P136" s="171"/>
      <c r="Q136" s="171"/>
      <c r="R136" s="174"/>
      <c r="T136" s="175"/>
      <c r="U136" s="171"/>
      <c r="V136" s="171"/>
      <c r="W136" s="171"/>
      <c r="X136" s="171"/>
      <c r="Y136" s="171"/>
      <c r="Z136" s="171"/>
      <c r="AA136" s="176"/>
      <c r="AT136" s="177" t="s">
        <v>163</v>
      </c>
      <c r="AU136" s="177" t="s">
        <v>106</v>
      </c>
      <c r="AV136" s="11" t="s">
        <v>160</v>
      </c>
      <c r="AW136" s="11" t="s">
        <v>164</v>
      </c>
      <c r="AX136" s="11" t="s">
        <v>23</v>
      </c>
      <c r="AY136" s="177" t="s">
        <v>155</v>
      </c>
    </row>
    <row r="137" spans="2:65" s="9" customFormat="1" ht="29.85" customHeight="1">
      <c r="B137" s="143"/>
      <c r="C137" s="144"/>
      <c r="D137" s="153" t="s">
        <v>116</v>
      </c>
      <c r="E137" s="153"/>
      <c r="F137" s="153"/>
      <c r="G137" s="153"/>
      <c r="H137" s="153"/>
      <c r="I137" s="153"/>
      <c r="J137" s="153"/>
      <c r="K137" s="153"/>
      <c r="L137" s="153"/>
      <c r="M137" s="153"/>
      <c r="N137" s="259">
        <f>BK137</f>
        <v>0</v>
      </c>
      <c r="O137" s="260"/>
      <c r="P137" s="260"/>
      <c r="Q137" s="260"/>
      <c r="R137" s="146"/>
      <c r="T137" s="147"/>
      <c r="U137" s="144"/>
      <c r="V137" s="144"/>
      <c r="W137" s="148">
        <f>SUM(W138:W150)</f>
        <v>0</v>
      </c>
      <c r="X137" s="144"/>
      <c r="Y137" s="148">
        <f>SUM(Y138:Y150)</f>
        <v>3.4414713400000005</v>
      </c>
      <c r="Z137" s="144"/>
      <c r="AA137" s="149">
        <f>SUM(AA138:AA150)</f>
        <v>0</v>
      </c>
      <c r="AR137" s="150" t="s">
        <v>23</v>
      </c>
      <c r="AT137" s="151" t="s">
        <v>81</v>
      </c>
      <c r="AU137" s="151" t="s">
        <v>23</v>
      </c>
      <c r="AY137" s="150" t="s">
        <v>155</v>
      </c>
      <c r="BK137" s="152">
        <f>SUM(BK138:BK150)</f>
        <v>0</v>
      </c>
    </row>
    <row r="138" spans="2:65" s="1" customFormat="1" ht="22.5" customHeight="1">
      <c r="B138" s="32"/>
      <c r="C138" s="154" t="s">
        <v>106</v>
      </c>
      <c r="D138" s="154" t="s">
        <v>156</v>
      </c>
      <c r="E138" s="155" t="s">
        <v>166</v>
      </c>
      <c r="F138" s="247" t="s">
        <v>167</v>
      </c>
      <c r="G138" s="246"/>
      <c r="H138" s="246"/>
      <c r="I138" s="246"/>
      <c r="J138" s="156" t="s">
        <v>159</v>
      </c>
      <c r="K138" s="157">
        <v>1.3660000000000001</v>
      </c>
      <c r="L138" s="248">
        <v>0</v>
      </c>
      <c r="M138" s="246"/>
      <c r="N138" s="245">
        <f>ROUND(L138*K138,3)</f>
        <v>0</v>
      </c>
      <c r="O138" s="246"/>
      <c r="P138" s="246"/>
      <c r="Q138" s="246"/>
      <c r="R138" s="34"/>
      <c r="T138" s="158" t="s">
        <v>21</v>
      </c>
      <c r="U138" s="41" t="s">
        <v>47</v>
      </c>
      <c r="V138" s="33"/>
      <c r="W138" s="159">
        <f>V138*K138</f>
        <v>0</v>
      </c>
      <c r="X138" s="159">
        <v>2.2564500000000001</v>
      </c>
      <c r="Y138" s="159">
        <f>X138*K138</f>
        <v>3.0823107000000003</v>
      </c>
      <c r="Z138" s="159">
        <v>0</v>
      </c>
      <c r="AA138" s="160">
        <f>Z138*K138</f>
        <v>0</v>
      </c>
      <c r="AR138" s="15" t="s">
        <v>160</v>
      </c>
      <c r="AT138" s="15" t="s">
        <v>156</v>
      </c>
      <c r="AU138" s="15" t="s">
        <v>106</v>
      </c>
      <c r="AY138" s="15" t="s">
        <v>155</v>
      </c>
      <c r="BE138" s="101">
        <f>IF(U138="základní",N138,0)</f>
        <v>0</v>
      </c>
      <c r="BF138" s="101">
        <f>IF(U138="snížená",N138,0)</f>
        <v>0</v>
      </c>
      <c r="BG138" s="101">
        <f>IF(U138="zákl. přenesená",N138,0)</f>
        <v>0</v>
      </c>
      <c r="BH138" s="101">
        <f>IF(U138="sníž. přenesená",N138,0)</f>
        <v>0</v>
      </c>
      <c r="BI138" s="101">
        <f>IF(U138="nulová",N138,0)</f>
        <v>0</v>
      </c>
      <c r="BJ138" s="15" t="s">
        <v>23</v>
      </c>
      <c r="BK138" s="161">
        <f>ROUND(L138*K138,3)</f>
        <v>0</v>
      </c>
      <c r="BL138" s="15" t="s">
        <v>160</v>
      </c>
      <c r="BM138" s="15" t="s">
        <v>168</v>
      </c>
    </row>
    <row r="139" spans="2:65" s="10" customFormat="1" ht="31.5" customHeight="1">
      <c r="B139" s="162"/>
      <c r="C139" s="163"/>
      <c r="D139" s="163"/>
      <c r="E139" s="164" t="s">
        <v>21</v>
      </c>
      <c r="F139" s="249" t="s">
        <v>169</v>
      </c>
      <c r="G139" s="250"/>
      <c r="H139" s="250"/>
      <c r="I139" s="250"/>
      <c r="J139" s="163"/>
      <c r="K139" s="165">
        <v>1.3655999999999999</v>
      </c>
      <c r="L139" s="163"/>
      <c r="M139" s="163"/>
      <c r="N139" s="163"/>
      <c r="O139" s="163"/>
      <c r="P139" s="163"/>
      <c r="Q139" s="163"/>
      <c r="R139" s="166"/>
      <c r="T139" s="167"/>
      <c r="U139" s="163"/>
      <c r="V139" s="163"/>
      <c r="W139" s="163"/>
      <c r="X139" s="163"/>
      <c r="Y139" s="163"/>
      <c r="Z139" s="163"/>
      <c r="AA139" s="168"/>
      <c r="AT139" s="169" t="s">
        <v>163</v>
      </c>
      <c r="AU139" s="169" t="s">
        <v>106</v>
      </c>
      <c r="AV139" s="10" t="s">
        <v>106</v>
      </c>
      <c r="AW139" s="10" t="s">
        <v>164</v>
      </c>
      <c r="AX139" s="10" t="s">
        <v>82</v>
      </c>
      <c r="AY139" s="169" t="s">
        <v>155</v>
      </c>
    </row>
    <row r="140" spans="2:65" s="11" customFormat="1" ht="22.5" customHeight="1">
      <c r="B140" s="170"/>
      <c r="C140" s="171"/>
      <c r="D140" s="171"/>
      <c r="E140" s="172" t="s">
        <v>21</v>
      </c>
      <c r="F140" s="251" t="s">
        <v>165</v>
      </c>
      <c r="G140" s="252"/>
      <c r="H140" s="252"/>
      <c r="I140" s="252"/>
      <c r="J140" s="171"/>
      <c r="K140" s="173">
        <v>1.3655999999999999</v>
      </c>
      <c r="L140" s="171"/>
      <c r="M140" s="171"/>
      <c r="N140" s="171"/>
      <c r="O140" s="171"/>
      <c r="P140" s="171"/>
      <c r="Q140" s="171"/>
      <c r="R140" s="174"/>
      <c r="T140" s="175"/>
      <c r="U140" s="171"/>
      <c r="V140" s="171"/>
      <c r="W140" s="171"/>
      <c r="X140" s="171"/>
      <c r="Y140" s="171"/>
      <c r="Z140" s="171"/>
      <c r="AA140" s="176"/>
      <c r="AT140" s="177" t="s">
        <v>163</v>
      </c>
      <c r="AU140" s="177" t="s">
        <v>106</v>
      </c>
      <c r="AV140" s="11" t="s">
        <v>160</v>
      </c>
      <c r="AW140" s="11" t="s">
        <v>164</v>
      </c>
      <c r="AX140" s="11" t="s">
        <v>23</v>
      </c>
      <c r="AY140" s="177" t="s">
        <v>155</v>
      </c>
    </row>
    <row r="141" spans="2:65" s="1" customFormat="1" ht="22.5" customHeight="1">
      <c r="B141" s="32"/>
      <c r="C141" s="154" t="s">
        <v>170</v>
      </c>
      <c r="D141" s="154" t="s">
        <v>156</v>
      </c>
      <c r="E141" s="155" t="s">
        <v>171</v>
      </c>
      <c r="F141" s="247" t="s">
        <v>172</v>
      </c>
      <c r="G141" s="246"/>
      <c r="H141" s="246"/>
      <c r="I141" s="246"/>
      <c r="J141" s="156" t="s">
        <v>173</v>
      </c>
      <c r="K141" s="157">
        <v>22.76</v>
      </c>
      <c r="L141" s="248">
        <v>0</v>
      </c>
      <c r="M141" s="246"/>
      <c r="N141" s="245">
        <f>ROUND(L141*K141,3)</f>
        <v>0</v>
      </c>
      <c r="O141" s="246"/>
      <c r="P141" s="246"/>
      <c r="Q141" s="246"/>
      <c r="R141" s="34"/>
      <c r="T141" s="158" t="s">
        <v>21</v>
      </c>
      <c r="U141" s="41" t="s">
        <v>47</v>
      </c>
      <c r="V141" s="33"/>
      <c r="W141" s="159">
        <f>V141*K141</f>
        <v>0</v>
      </c>
      <c r="X141" s="159">
        <v>5.1900000000000002E-3</v>
      </c>
      <c r="Y141" s="159">
        <f>X141*K141</f>
        <v>0.11812440000000002</v>
      </c>
      <c r="Z141" s="159">
        <v>0</v>
      </c>
      <c r="AA141" s="160">
        <f>Z141*K141</f>
        <v>0</v>
      </c>
      <c r="AR141" s="15" t="s">
        <v>160</v>
      </c>
      <c r="AT141" s="15" t="s">
        <v>156</v>
      </c>
      <c r="AU141" s="15" t="s">
        <v>106</v>
      </c>
      <c r="AY141" s="15" t="s">
        <v>155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5" t="s">
        <v>23</v>
      </c>
      <c r="BK141" s="161">
        <f>ROUND(L141*K141,3)</f>
        <v>0</v>
      </c>
      <c r="BL141" s="15" t="s">
        <v>160</v>
      </c>
      <c r="BM141" s="15" t="s">
        <v>174</v>
      </c>
    </row>
    <row r="142" spans="2:65" s="10" customFormat="1" ht="44.25" customHeight="1">
      <c r="B142" s="162"/>
      <c r="C142" s="163"/>
      <c r="D142" s="163"/>
      <c r="E142" s="164" t="s">
        <v>21</v>
      </c>
      <c r="F142" s="249" t="s">
        <v>175</v>
      </c>
      <c r="G142" s="250"/>
      <c r="H142" s="250"/>
      <c r="I142" s="250"/>
      <c r="J142" s="163"/>
      <c r="K142" s="165">
        <v>22.76</v>
      </c>
      <c r="L142" s="163"/>
      <c r="M142" s="163"/>
      <c r="N142" s="163"/>
      <c r="O142" s="163"/>
      <c r="P142" s="163"/>
      <c r="Q142" s="163"/>
      <c r="R142" s="166"/>
      <c r="T142" s="167"/>
      <c r="U142" s="163"/>
      <c r="V142" s="163"/>
      <c r="W142" s="163"/>
      <c r="X142" s="163"/>
      <c r="Y142" s="163"/>
      <c r="Z142" s="163"/>
      <c r="AA142" s="168"/>
      <c r="AT142" s="169" t="s">
        <v>163</v>
      </c>
      <c r="AU142" s="169" t="s">
        <v>106</v>
      </c>
      <c r="AV142" s="10" t="s">
        <v>106</v>
      </c>
      <c r="AW142" s="10" t="s">
        <v>164</v>
      </c>
      <c r="AX142" s="10" t="s">
        <v>82</v>
      </c>
      <c r="AY142" s="169" t="s">
        <v>155</v>
      </c>
    </row>
    <row r="143" spans="2:65" s="11" customFormat="1" ht="22.5" customHeight="1">
      <c r="B143" s="170"/>
      <c r="C143" s="171"/>
      <c r="D143" s="171"/>
      <c r="E143" s="172" t="s">
        <v>21</v>
      </c>
      <c r="F143" s="251" t="s">
        <v>165</v>
      </c>
      <c r="G143" s="252"/>
      <c r="H143" s="252"/>
      <c r="I143" s="252"/>
      <c r="J143" s="171"/>
      <c r="K143" s="173">
        <v>22.76</v>
      </c>
      <c r="L143" s="171"/>
      <c r="M143" s="171"/>
      <c r="N143" s="171"/>
      <c r="O143" s="171"/>
      <c r="P143" s="171"/>
      <c r="Q143" s="171"/>
      <c r="R143" s="174"/>
      <c r="T143" s="175"/>
      <c r="U143" s="171"/>
      <c r="V143" s="171"/>
      <c r="W143" s="171"/>
      <c r="X143" s="171"/>
      <c r="Y143" s="171"/>
      <c r="Z143" s="171"/>
      <c r="AA143" s="176"/>
      <c r="AT143" s="177" t="s">
        <v>163</v>
      </c>
      <c r="AU143" s="177" t="s">
        <v>106</v>
      </c>
      <c r="AV143" s="11" t="s">
        <v>160</v>
      </c>
      <c r="AW143" s="11" t="s">
        <v>164</v>
      </c>
      <c r="AX143" s="11" t="s">
        <v>23</v>
      </c>
      <c r="AY143" s="177" t="s">
        <v>155</v>
      </c>
    </row>
    <row r="144" spans="2:65" s="1" customFormat="1" ht="22.5" customHeight="1">
      <c r="B144" s="32"/>
      <c r="C144" s="154" t="s">
        <v>160</v>
      </c>
      <c r="D144" s="154" t="s">
        <v>156</v>
      </c>
      <c r="E144" s="155" t="s">
        <v>176</v>
      </c>
      <c r="F144" s="247" t="s">
        <v>177</v>
      </c>
      <c r="G144" s="246"/>
      <c r="H144" s="246"/>
      <c r="I144" s="246"/>
      <c r="J144" s="156" t="s">
        <v>173</v>
      </c>
      <c r="K144" s="157">
        <v>22.76</v>
      </c>
      <c r="L144" s="248">
        <v>0</v>
      </c>
      <c r="M144" s="246"/>
      <c r="N144" s="245">
        <f>ROUND(L144*K144,3)</f>
        <v>0</v>
      </c>
      <c r="O144" s="246"/>
      <c r="P144" s="246"/>
      <c r="Q144" s="246"/>
      <c r="R144" s="34"/>
      <c r="T144" s="158" t="s">
        <v>21</v>
      </c>
      <c r="U144" s="41" t="s">
        <v>47</v>
      </c>
      <c r="V144" s="33"/>
      <c r="W144" s="159">
        <f>V144*K144</f>
        <v>0</v>
      </c>
      <c r="X144" s="159">
        <v>0</v>
      </c>
      <c r="Y144" s="159">
        <f>X144*K144</f>
        <v>0</v>
      </c>
      <c r="Z144" s="159">
        <v>0</v>
      </c>
      <c r="AA144" s="160">
        <f>Z144*K144</f>
        <v>0</v>
      </c>
      <c r="AR144" s="15" t="s">
        <v>160</v>
      </c>
      <c r="AT144" s="15" t="s">
        <v>156</v>
      </c>
      <c r="AU144" s="15" t="s">
        <v>106</v>
      </c>
      <c r="AY144" s="15" t="s">
        <v>155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5" t="s">
        <v>23</v>
      </c>
      <c r="BK144" s="161">
        <f>ROUND(L144*K144,3)</f>
        <v>0</v>
      </c>
      <c r="BL144" s="15" t="s">
        <v>160</v>
      </c>
      <c r="BM144" s="15" t="s">
        <v>178</v>
      </c>
    </row>
    <row r="145" spans="2:65" s="10" customFormat="1" ht="44.25" customHeight="1">
      <c r="B145" s="162"/>
      <c r="C145" s="163"/>
      <c r="D145" s="163"/>
      <c r="E145" s="164" t="s">
        <v>21</v>
      </c>
      <c r="F145" s="249" t="s">
        <v>175</v>
      </c>
      <c r="G145" s="250"/>
      <c r="H145" s="250"/>
      <c r="I145" s="250"/>
      <c r="J145" s="163"/>
      <c r="K145" s="165">
        <v>22.76</v>
      </c>
      <c r="L145" s="163"/>
      <c r="M145" s="163"/>
      <c r="N145" s="163"/>
      <c r="O145" s="163"/>
      <c r="P145" s="163"/>
      <c r="Q145" s="163"/>
      <c r="R145" s="166"/>
      <c r="T145" s="167"/>
      <c r="U145" s="163"/>
      <c r="V145" s="163"/>
      <c r="W145" s="163"/>
      <c r="X145" s="163"/>
      <c r="Y145" s="163"/>
      <c r="Z145" s="163"/>
      <c r="AA145" s="168"/>
      <c r="AT145" s="169" t="s">
        <v>163</v>
      </c>
      <c r="AU145" s="169" t="s">
        <v>106</v>
      </c>
      <c r="AV145" s="10" t="s">
        <v>106</v>
      </c>
      <c r="AW145" s="10" t="s">
        <v>164</v>
      </c>
      <c r="AX145" s="10" t="s">
        <v>82</v>
      </c>
      <c r="AY145" s="169" t="s">
        <v>155</v>
      </c>
    </row>
    <row r="146" spans="2:65" s="11" customFormat="1" ht="22.5" customHeight="1">
      <c r="B146" s="170"/>
      <c r="C146" s="171"/>
      <c r="D146" s="171"/>
      <c r="E146" s="172" t="s">
        <v>21</v>
      </c>
      <c r="F146" s="251" t="s">
        <v>165</v>
      </c>
      <c r="G146" s="252"/>
      <c r="H146" s="252"/>
      <c r="I146" s="252"/>
      <c r="J146" s="171"/>
      <c r="K146" s="173">
        <v>22.76</v>
      </c>
      <c r="L146" s="171"/>
      <c r="M146" s="171"/>
      <c r="N146" s="171"/>
      <c r="O146" s="171"/>
      <c r="P146" s="171"/>
      <c r="Q146" s="171"/>
      <c r="R146" s="174"/>
      <c r="T146" s="175"/>
      <c r="U146" s="171"/>
      <c r="V146" s="171"/>
      <c r="W146" s="171"/>
      <c r="X146" s="171"/>
      <c r="Y146" s="171"/>
      <c r="Z146" s="171"/>
      <c r="AA146" s="176"/>
      <c r="AT146" s="177" t="s">
        <v>163</v>
      </c>
      <c r="AU146" s="177" t="s">
        <v>106</v>
      </c>
      <c r="AV146" s="11" t="s">
        <v>160</v>
      </c>
      <c r="AW146" s="11" t="s">
        <v>164</v>
      </c>
      <c r="AX146" s="11" t="s">
        <v>23</v>
      </c>
      <c r="AY146" s="177" t="s">
        <v>155</v>
      </c>
    </row>
    <row r="147" spans="2:65" s="1" customFormat="1" ht="31.5" customHeight="1">
      <c r="B147" s="32"/>
      <c r="C147" s="154" t="s">
        <v>179</v>
      </c>
      <c r="D147" s="154" t="s">
        <v>156</v>
      </c>
      <c r="E147" s="155" t="s">
        <v>180</v>
      </c>
      <c r="F147" s="247" t="s">
        <v>181</v>
      </c>
      <c r="G147" s="246"/>
      <c r="H147" s="246"/>
      <c r="I147" s="246"/>
      <c r="J147" s="156" t="s">
        <v>182</v>
      </c>
      <c r="K147" s="157">
        <v>0.22900000000000001</v>
      </c>
      <c r="L147" s="248">
        <v>0</v>
      </c>
      <c r="M147" s="246"/>
      <c r="N147" s="245">
        <f>ROUND(L147*K147,3)</f>
        <v>0</v>
      </c>
      <c r="O147" s="246"/>
      <c r="P147" s="246"/>
      <c r="Q147" s="246"/>
      <c r="R147" s="34"/>
      <c r="T147" s="158" t="s">
        <v>21</v>
      </c>
      <c r="U147" s="41" t="s">
        <v>47</v>
      </c>
      <c r="V147" s="33"/>
      <c r="W147" s="159">
        <f>V147*K147</f>
        <v>0</v>
      </c>
      <c r="X147" s="159">
        <v>1.0525599999999999</v>
      </c>
      <c r="Y147" s="159">
        <f>X147*K147</f>
        <v>0.24103623999999998</v>
      </c>
      <c r="Z147" s="159">
        <v>0</v>
      </c>
      <c r="AA147" s="160">
        <f>Z147*K147</f>
        <v>0</v>
      </c>
      <c r="AR147" s="15" t="s">
        <v>160</v>
      </c>
      <c r="AT147" s="15" t="s">
        <v>156</v>
      </c>
      <c r="AU147" s="15" t="s">
        <v>106</v>
      </c>
      <c r="AY147" s="15" t="s">
        <v>155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5" t="s">
        <v>23</v>
      </c>
      <c r="BK147" s="161">
        <f>ROUND(L147*K147,3)</f>
        <v>0</v>
      </c>
      <c r="BL147" s="15" t="s">
        <v>160</v>
      </c>
      <c r="BM147" s="15" t="s">
        <v>183</v>
      </c>
    </row>
    <row r="148" spans="2:65" s="10" customFormat="1" ht="44.25" customHeight="1">
      <c r="B148" s="162"/>
      <c r="C148" s="163"/>
      <c r="D148" s="163"/>
      <c r="E148" s="164" t="s">
        <v>21</v>
      </c>
      <c r="F148" s="249" t="s">
        <v>184</v>
      </c>
      <c r="G148" s="250"/>
      <c r="H148" s="250"/>
      <c r="I148" s="250"/>
      <c r="J148" s="163"/>
      <c r="K148" s="165">
        <v>0.17220192000000001</v>
      </c>
      <c r="L148" s="163"/>
      <c r="M148" s="163"/>
      <c r="N148" s="163"/>
      <c r="O148" s="163"/>
      <c r="P148" s="163"/>
      <c r="Q148" s="163"/>
      <c r="R148" s="166"/>
      <c r="T148" s="167"/>
      <c r="U148" s="163"/>
      <c r="V148" s="163"/>
      <c r="W148" s="163"/>
      <c r="X148" s="163"/>
      <c r="Y148" s="163"/>
      <c r="Z148" s="163"/>
      <c r="AA148" s="168"/>
      <c r="AT148" s="169" t="s">
        <v>163</v>
      </c>
      <c r="AU148" s="169" t="s">
        <v>106</v>
      </c>
      <c r="AV148" s="10" t="s">
        <v>106</v>
      </c>
      <c r="AW148" s="10" t="s">
        <v>164</v>
      </c>
      <c r="AX148" s="10" t="s">
        <v>82</v>
      </c>
      <c r="AY148" s="169" t="s">
        <v>155</v>
      </c>
    </row>
    <row r="149" spans="2:65" s="10" customFormat="1" ht="44.25" customHeight="1">
      <c r="B149" s="162"/>
      <c r="C149" s="163"/>
      <c r="D149" s="163"/>
      <c r="E149" s="164" t="s">
        <v>21</v>
      </c>
      <c r="F149" s="253" t="s">
        <v>185</v>
      </c>
      <c r="G149" s="250"/>
      <c r="H149" s="250"/>
      <c r="I149" s="250"/>
      <c r="J149" s="163"/>
      <c r="K149" s="165">
        <v>5.6776720000000003E-2</v>
      </c>
      <c r="L149" s="163"/>
      <c r="M149" s="163"/>
      <c r="N149" s="163"/>
      <c r="O149" s="163"/>
      <c r="P149" s="163"/>
      <c r="Q149" s="163"/>
      <c r="R149" s="166"/>
      <c r="T149" s="167"/>
      <c r="U149" s="163"/>
      <c r="V149" s="163"/>
      <c r="W149" s="163"/>
      <c r="X149" s="163"/>
      <c r="Y149" s="163"/>
      <c r="Z149" s="163"/>
      <c r="AA149" s="168"/>
      <c r="AT149" s="169" t="s">
        <v>163</v>
      </c>
      <c r="AU149" s="169" t="s">
        <v>106</v>
      </c>
      <c r="AV149" s="10" t="s">
        <v>106</v>
      </c>
      <c r="AW149" s="10" t="s">
        <v>164</v>
      </c>
      <c r="AX149" s="10" t="s">
        <v>82</v>
      </c>
      <c r="AY149" s="169" t="s">
        <v>155</v>
      </c>
    </row>
    <row r="150" spans="2:65" s="11" customFormat="1" ht="22.5" customHeight="1">
      <c r="B150" s="170"/>
      <c r="C150" s="171"/>
      <c r="D150" s="171"/>
      <c r="E150" s="172" t="s">
        <v>21</v>
      </c>
      <c r="F150" s="251" t="s">
        <v>165</v>
      </c>
      <c r="G150" s="252"/>
      <c r="H150" s="252"/>
      <c r="I150" s="252"/>
      <c r="J150" s="171"/>
      <c r="K150" s="173">
        <v>0.22897864000000001</v>
      </c>
      <c r="L150" s="171"/>
      <c r="M150" s="171"/>
      <c r="N150" s="171"/>
      <c r="O150" s="171"/>
      <c r="P150" s="171"/>
      <c r="Q150" s="171"/>
      <c r="R150" s="174"/>
      <c r="T150" s="175"/>
      <c r="U150" s="171"/>
      <c r="V150" s="171"/>
      <c r="W150" s="171"/>
      <c r="X150" s="171"/>
      <c r="Y150" s="171"/>
      <c r="Z150" s="171"/>
      <c r="AA150" s="176"/>
      <c r="AT150" s="177" t="s">
        <v>163</v>
      </c>
      <c r="AU150" s="177" t="s">
        <v>106</v>
      </c>
      <c r="AV150" s="11" t="s">
        <v>160</v>
      </c>
      <c r="AW150" s="11" t="s">
        <v>164</v>
      </c>
      <c r="AX150" s="11" t="s">
        <v>23</v>
      </c>
      <c r="AY150" s="177" t="s">
        <v>155</v>
      </c>
    </row>
    <row r="151" spans="2:65" s="9" customFormat="1" ht="29.85" customHeight="1">
      <c r="B151" s="143"/>
      <c r="C151" s="144"/>
      <c r="D151" s="153" t="s">
        <v>117</v>
      </c>
      <c r="E151" s="153"/>
      <c r="F151" s="153"/>
      <c r="G151" s="153"/>
      <c r="H151" s="153"/>
      <c r="I151" s="153"/>
      <c r="J151" s="153"/>
      <c r="K151" s="153"/>
      <c r="L151" s="153"/>
      <c r="M151" s="153"/>
      <c r="N151" s="259">
        <f>BK151</f>
        <v>0</v>
      </c>
      <c r="O151" s="260"/>
      <c r="P151" s="260"/>
      <c r="Q151" s="260"/>
      <c r="R151" s="146"/>
      <c r="T151" s="147"/>
      <c r="U151" s="144"/>
      <c r="V151" s="144"/>
      <c r="W151" s="148">
        <f>SUM(W152:W157)</f>
        <v>0</v>
      </c>
      <c r="X151" s="144"/>
      <c r="Y151" s="148">
        <f>SUM(Y152:Y157)</f>
        <v>20.037521560000002</v>
      </c>
      <c r="Z151" s="144"/>
      <c r="AA151" s="149">
        <f>SUM(AA152:AA157)</f>
        <v>0</v>
      </c>
      <c r="AR151" s="150" t="s">
        <v>23</v>
      </c>
      <c r="AT151" s="151" t="s">
        <v>81</v>
      </c>
      <c r="AU151" s="151" t="s">
        <v>23</v>
      </c>
      <c r="AY151" s="150" t="s">
        <v>155</v>
      </c>
      <c r="BK151" s="152">
        <f>SUM(BK152:BK157)</f>
        <v>0</v>
      </c>
    </row>
    <row r="152" spans="2:65" s="1" customFormat="1" ht="44.25" customHeight="1">
      <c r="B152" s="32"/>
      <c r="C152" s="154" t="s">
        <v>186</v>
      </c>
      <c r="D152" s="154" t="s">
        <v>156</v>
      </c>
      <c r="E152" s="155" t="s">
        <v>187</v>
      </c>
      <c r="F152" s="247" t="s">
        <v>188</v>
      </c>
      <c r="G152" s="246"/>
      <c r="H152" s="246"/>
      <c r="I152" s="246"/>
      <c r="J152" s="156" t="s">
        <v>173</v>
      </c>
      <c r="K152" s="157">
        <v>51.048000000000002</v>
      </c>
      <c r="L152" s="248">
        <v>0</v>
      </c>
      <c r="M152" s="246"/>
      <c r="N152" s="245">
        <f>ROUND(L152*K152,3)</f>
        <v>0</v>
      </c>
      <c r="O152" s="246"/>
      <c r="P152" s="246"/>
      <c r="Q152" s="246"/>
      <c r="R152" s="34"/>
      <c r="T152" s="158" t="s">
        <v>21</v>
      </c>
      <c r="U152" s="41" t="s">
        <v>47</v>
      </c>
      <c r="V152" s="33"/>
      <c r="W152" s="159">
        <f>V152*K152</f>
        <v>0</v>
      </c>
      <c r="X152" s="159">
        <v>2.47E-2</v>
      </c>
      <c r="Y152" s="159">
        <f>X152*K152</f>
        <v>1.2608855999999999</v>
      </c>
      <c r="Z152" s="159">
        <v>0</v>
      </c>
      <c r="AA152" s="160">
        <f>Z152*K152</f>
        <v>0</v>
      </c>
      <c r="AR152" s="15" t="s">
        <v>160</v>
      </c>
      <c r="AT152" s="15" t="s">
        <v>156</v>
      </c>
      <c r="AU152" s="15" t="s">
        <v>106</v>
      </c>
      <c r="AY152" s="15" t="s">
        <v>155</v>
      </c>
      <c r="BE152" s="101">
        <f>IF(U152="základní",N152,0)</f>
        <v>0</v>
      </c>
      <c r="BF152" s="101">
        <f>IF(U152="snížená",N152,0)</f>
        <v>0</v>
      </c>
      <c r="BG152" s="101">
        <f>IF(U152="zákl. přenesená",N152,0)</f>
        <v>0</v>
      </c>
      <c r="BH152" s="101">
        <f>IF(U152="sníž. přenesená",N152,0)</f>
        <v>0</v>
      </c>
      <c r="BI152" s="101">
        <f>IF(U152="nulová",N152,0)</f>
        <v>0</v>
      </c>
      <c r="BJ152" s="15" t="s">
        <v>23</v>
      </c>
      <c r="BK152" s="161">
        <f>ROUND(L152*K152,3)</f>
        <v>0</v>
      </c>
      <c r="BL152" s="15" t="s">
        <v>160</v>
      </c>
      <c r="BM152" s="15" t="s">
        <v>189</v>
      </c>
    </row>
    <row r="153" spans="2:65" s="10" customFormat="1" ht="31.5" customHeight="1">
      <c r="B153" s="162"/>
      <c r="C153" s="163"/>
      <c r="D153" s="163"/>
      <c r="E153" s="164" t="s">
        <v>21</v>
      </c>
      <c r="F153" s="249" t="s">
        <v>190</v>
      </c>
      <c r="G153" s="250"/>
      <c r="H153" s="250"/>
      <c r="I153" s="250"/>
      <c r="J153" s="163"/>
      <c r="K153" s="165">
        <v>51.048000000000002</v>
      </c>
      <c r="L153" s="163"/>
      <c r="M153" s="163"/>
      <c r="N153" s="163"/>
      <c r="O153" s="163"/>
      <c r="P153" s="163"/>
      <c r="Q153" s="163"/>
      <c r="R153" s="166"/>
      <c r="T153" s="167"/>
      <c r="U153" s="163"/>
      <c r="V153" s="163"/>
      <c r="W153" s="163"/>
      <c r="X153" s="163"/>
      <c r="Y153" s="163"/>
      <c r="Z153" s="163"/>
      <c r="AA153" s="168"/>
      <c r="AT153" s="169" t="s">
        <v>163</v>
      </c>
      <c r="AU153" s="169" t="s">
        <v>106</v>
      </c>
      <c r="AV153" s="10" t="s">
        <v>106</v>
      </c>
      <c r="AW153" s="10" t="s">
        <v>164</v>
      </c>
      <c r="AX153" s="10" t="s">
        <v>82</v>
      </c>
      <c r="AY153" s="169" t="s">
        <v>155</v>
      </c>
    </row>
    <row r="154" spans="2:65" s="11" customFormat="1" ht="22.5" customHeight="1">
      <c r="B154" s="170"/>
      <c r="C154" s="171"/>
      <c r="D154" s="171"/>
      <c r="E154" s="172" t="s">
        <v>21</v>
      </c>
      <c r="F154" s="251" t="s">
        <v>165</v>
      </c>
      <c r="G154" s="252"/>
      <c r="H154" s="252"/>
      <c r="I154" s="252"/>
      <c r="J154" s="171"/>
      <c r="K154" s="173">
        <v>51.048000000000002</v>
      </c>
      <c r="L154" s="171"/>
      <c r="M154" s="171"/>
      <c r="N154" s="171"/>
      <c r="O154" s="171"/>
      <c r="P154" s="171"/>
      <c r="Q154" s="171"/>
      <c r="R154" s="174"/>
      <c r="T154" s="175"/>
      <c r="U154" s="171"/>
      <c r="V154" s="171"/>
      <c r="W154" s="171"/>
      <c r="X154" s="171"/>
      <c r="Y154" s="171"/>
      <c r="Z154" s="171"/>
      <c r="AA154" s="176"/>
      <c r="AT154" s="177" t="s">
        <v>163</v>
      </c>
      <c r="AU154" s="177" t="s">
        <v>106</v>
      </c>
      <c r="AV154" s="11" t="s">
        <v>160</v>
      </c>
      <c r="AW154" s="11" t="s">
        <v>164</v>
      </c>
      <c r="AX154" s="11" t="s">
        <v>23</v>
      </c>
      <c r="AY154" s="177" t="s">
        <v>155</v>
      </c>
    </row>
    <row r="155" spans="2:65" s="1" customFormat="1" ht="31.5" customHeight="1">
      <c r="B155" s="32"/>
      <c r="C155" s="154" t="s">
        <v>191</v>
      </c>
      <c r="D155" s="154" t="s">
        <v>156</v>
      </c>
      <c r="E155" s="155" t="s">
        <v>192</v>
      </c>
      <c r="F155" s="247" t="s">
        <v>193</v>
      </c>
      <c r="G155" s="246"/>
      <c r="H155" s="246"/>
      <c r="I155" s="246"/>
      <c r="J155" s="156" t="s">
        <v>173</v>
      </c>
      <c r="K155" s="157">
        <v>420.24700000000001</v>
      </c>
      <c r="L155" s="248">
        <v>0</v>
      </c>
      <c r="M155" s="246"/>
      <c r="N155" s="245">
        <f>ROUND(L155*K155,3)</f>
        <v>0</v>
      </c>
      <c r="O155" s="246"/>
      <c r="P155" s="246"/>
      <c r="Q155" s="246"/>
      <c r="R155" s="34"/>
      <c r="T155" s="158" t="s">
        <v>21</v>
      </c>
      <c r="U155" s="41" t="s">
        <v>47</v>
      </c>
      <c r="V155" s="33"/>
      <c r="W155" s="159">
        <f>V155*K155</f>
        <v>0</v>
      </c>
      <c r="X155" s="159">
        <v>4.4679999999999997E-2</v>
      </c>
      <c r="Y155" s="159">
        <f>X155*K155</f>
        <v>18.77663596</v>
      </c>
      <c r="Z155" s="159">
        <v>0</v>
      </c>
      <c r="AA155" s="160">
        <f>Z155*K155</f>
        <v>0</v>
      </c>
      <c r="AR155" s="15" t="s">
        <v>160</v>
      </c>
      <c r="AT155" s="15" t="s">
        <v>156</v>
      </c>
      <c r="AU155" s="15" t="s">
        <v>106</v>
      </c>
      <c r="AY155" s="15" t="s">
        <v>155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5" t="s">
        <v>23</v>
      </c>
      <c r="BK155" s="161">
        <f>ROUND(L155*K155,3)</f>
        <v>0</v>
      </c>
      <c r="BL155" s="15" t="s">
        <v>160</v>
      </c>
      <c r="BM155" s="15" t="s">
        <v>194</v>
      </c>
    </row>
    <row r="156" spans="2:65" s="10" customFormat="1" ht="44.25" customHeight="1">
      <c r="B156" s="162"/>
      <c r="C156" s="163"/>
      <c r="D156" s="163"/>
      <c r="E156" s="164" t="s">
        <v>21</v>
      </c>
      <c r="F156" s="249" t="s">
        <v>195</v>
      </c>
      <c r="G156" s="250"/>
      <c r="H156" s="250"/>
      <c r="I156" s="250"/>
      <c r="J156" s="163"/>
      <c r="K156" s="165">
        <v>420.24714999999998</v>
      </c>
      <c r="L156" s="163"/>
      <c r="M156" s="163"/>
      <c r="N156" s="163"/>
      <c r="O156" s="163"/>
      <c r="P156" s="163"/>
      <c r="Q156" s="163"/>
      <c r="R156" s="166"/>
      <c r="T156" s="167"/>
      <c r="U156" s="163"/>
      <c r="V156" s="163"/>
      <c r="W156" s="163"/>
      <c r="X156" s="163"/>
      <c r="Y156" s="163"/>
      <c r="Z156" s="163"/>
      <c r="AA156" s="168"/>
      <c r="AT156" s="169" t="s">
        <v>163</v>
      </c>
      <c r="AU156" s="169" t="s">
        <v>106</v>
      </c>
      <c r="AV156" s="10" t="s">
        <v>106</v>
      </c>
      <c r="AW156" s="10" t="s">
        <v>164</v>
      </c>
      <c r="AX156" s="10" t="s">
        <v>82</v>
      </c>
      <c r="AY156" s="169" t="s">
        <v>155</v>
      </c>
    </row>
    <row r="157" spans="2:65" s="11" customFormat="1" ht="22.5" customHeight="1">
      <c r="B157" s="170"/>
      <c r="C157" s="171"/>
      <c r="D157" s="171"/>
      <c r="E157" s="172" t="s">
        <v>21</v>
      </c>
      <c r="F157" s="251" t="s">
        <v>165</v>
      </c>
      <c r="G157" s="252"/>
      <c r="H157" s="252"/>
      <c r="I157" s="252"/>
      <c r="J157" s="171"/>
      <c r="K157" s="173">
        <v>420.24714999999998</v>
      </c>
      <c r="L157" s="171"/>
      <c r="M157" s="171"/>
      <c r="N157" s="171"/>
      <c r="O157" s="171"/>
      <c r="P157" s="171"/>
      <c r="Q157" s="171"/>
      <c r="R157" s="174"/>
      <c r="T157" s="175"/>
      <c r="U157" s="171"/>
      <c r="V157" s="171"/>
      <c r="W157" s="171"/>
      <c r="X157" s="171"/>
      <c r="Y157" s="171"/>
      <c r="Z157" s="171"/>
      <c r="AA157" s="176"/>
      <c r="AT157" s="177" t="s">
        <v>163</v>
      </c>
      <c r="AU157" s="177" t="s">
        <v>106</v>
      </c>
      <c r="AV157" s="11" t="s">
        <v>160</v>
      </c>
      <c r="AW157" s="11" t="s">
        <v>164</v>
      </c>
      <c r="AX157" s="11" t="s">
        <v>23</v>
      </c>
      <c r="AY157" s="177" t="s">
        <v>155</v>
      </c>
    </row>
    <row r="158" spans="2:65" s="9" customFormat="1" ht="29.85" customHeight="1">
      <c r="B158" s="143"/>
      <c r="C158" s="144"/>
      <c r="D158" s="153" t="s">
        <v>118</v>
      </c>
      <c r="E158" s="153"/>
      <c r="F158" s="153"/>
      <c r="G158" s="153"/>
      <c r="H158" s="153"/>
      <c r="I158" s="153"/>
      <c r="J158" s="153"/>
      <c r="K158" s="153"/>
      <c r="L158" s="153"/>
      <c r="M158" s="153"/>
      <c r="N158" s="259">
        <f>BK158</f>
        <v>0</v>
      </c>
      <c r="O158" s="260"/>
      <c r="P158" s="260"/>
      <c r="Q158" s="260"/>
      <c r="R158" s="146"/>
      <c r="T158" s="147"/>
      <c r="U158" s="144"/>
      <c r="V158" s="144"/>
      <c r="W158" s="148">
        <f>SUM(W159:W188)</f>
        <v>0</v>
      </c>
      <c r="X158" s="144"/>
      <c r="Y158" s="148">
        <f>SUM(Y159:Y188)</f>
        <v>0</v>
      </c>
      <c r="Z158" s="144"/>
      <c r="AA158" s="149">
        <f>SUM(AA159:AA188)</f>
        <v>92.454999999999998</v>
      </c>
      <c r="AR158" s="150" t="s">
        <v>23</v>
      </c>
      <c r="AT158" s="151" t="s">
        <v>81</v>
      </c>
      <c r="AU158" s="151" t="s">
        <v>23</v>
      </c>
      <c r="AY158" s="150" t="s">
        <v>155</v>
      </c>
      <c r="BK158" s="152">
        <f>SUM(BK159:BK188)</f>
        <v>0</v>
      </c>
    </row>
    <row r="159" spans="2:65" s="1" customFormat="1" ht="44.25" customHeight="1">
      <c r="B159" s="32"/>
      <c r="C159" s="154" t="s">
        <v>196</v>
      </c>
      <c r="D159" s="154" t="s">
        <v>156</v>
      </c>
      <c r="E159" s="155" t="s">
        <v>197</v>
      </c>
      <c r="F159" s="247" t="s">
        <v>198</v>
      </c>
      <c r="G159" s="246"/>
      <c r="H159" s="246"/>
      <c r="I159" s="246"/>
      <c r="J159" s="156" t="s">
        <v>173</v>
      </c>
      <c r="K159" s="157">
        <v>920.5</v>
      </c>
      <c r="L159" s="248">
        <v>0</v>
      </c>
      <c r="M159" s="246"/>
      <c r="N159" s="245">
        <f>ROUND(L159*K159,3)</f>
        <v>0</v>
      </c>
      <c r="O159" s="246"/>
      <c r="P159" s="246"/>
      <c r="Q159" s="246"/>
      <c r="R159" s="34"/>
      <c r="T159" s="158" t="s">
        <v>21</v>
      </c>
      <c r="U159" s="41" t="s">
        <v>47</v>
      </c>
      <c r="V159" s="33"/>
      <c r="W159" s="159">
        <f>V159*K159</f>
        <v>0</v>
      </c>
      <c r="X159" s="159">
        <v>0</v>
      </c>
      <c r="Y159" s="159">
        <f>X159*K159</f>
        <v>0</v>
      </c>
      <c r="Z159" s="159">
        <v>0</v>
      </c>
      <c r="AA159" s="160">
        <f>Z159*K159</f>
        <v>0</v>
      </c>
      <c r="AR159" s="15" t="s">
        <v>160</v>
      </c>
      <c r="AT159" s="15" t="s">
        <v>156</v>
      </c>
      <c r="AU159" s="15" t="s">
        <v>106</v>
      </c>
      <c r="AY159" s="15" t="s">
        <v>155</v>
      </c>
      <c r="BE159" s="101">
        <f>IF(U159="základní",N159,0)</f>
        <v>0</v>
      </c>
      <c r="BF159" s="101">
        <f>IF(U159="snížená",N159,0)</f>
        <v>0</v>
      </c>
      <c r="BG159" s="101">
        <f>IF(U159="zákl. přenesená",N159,0)</f>
        <v>0</v>
      </c>
      <c r="BH159" s="101">
        <f>IF(U159="sníž. přenesená",N159,0)</f>
        <v>0</v>
      </c>
      <c r="BI159" s="101">
        <f>IF(U159="nulová",N159,0)</f>
        <v>0</v>
      </c>
      <c r="BJ159" s="15" t="s">
        <v>23</v>
      </c>
      <c r="BK159" s="161">
        <f>ROUND(L159*K159,3)</f>
        <v>0</v>
      </c>
      <c r="BL159" s="15" t="s">
        <v>160</v>
      </c>
      <c r="BM159" s="15" t="s">
        <v>199</v>
      </c>
    </row>
    <row r="160" spans="2:65" s="10" customFormat="1" ht="31.5" customHeight="1">
      <c r="B160" s="162"/>
      <c r="C160" s="163"/>
      <c r="D160" s="163"/>
      <c r="E160" s="164" t="s">
        <v>21</v>
      </c>
      <c r="F160" s="249" t="s">
        <v>200</v>
      </c>
      <c r="G160" s="250"/>
      <c r="H160" s="250"/>
      <c r="I160" s="250"/>
      <c r="J160" s="163"/>
      <c r="K160" s="165">
        <v>920.5</v>
      </c>
      <c r="L160" s="163"/>
      <c r="M160" s="163"/>
      <c r="N160" s="163"/>
      <c r="O160" s="163"/>
      <c r="P160" s="163"/>
      <c r="Q160" s="163"/>
      <c r="R160" s="166"/>
      <c r="T160" s="167"/>
      <c r="U160" s="163"/>
      <c r="V160" s="163"/>
      <c r="W160" s="163"/>
      <c r="X160" s="163"/>
      <c r="Y160" s="163"/>
      <c r="Z160" s="163"/>
      <c r="AA160" s="168"/>
      <c r="AT160" s="169" t="s">
        <v>163</v>
      </c>
      <c r="AU160" s="169" t="s">
        <v>106</v>
      </c>
      <c r="AV160" s="10" t="s">
        <v>106</v>
      </c>
      <c r="AW160" s="10" t="s">
        <v>164</v>
      </c>
      <c r="AX160" s="10" t="s">
        <v>82</v>
      </c>
      <c r="AY160" s="169" t="s">
        <v>155</v>
      </c>
    </row>
    <row r="161" spans="2:65" s="11" customFormat="1" ht="22.5" customHeight="1">
      <c r="B161" s="170"/>
      <c r="C161" s="171"/>
      <c r="D161" s="171"/>
      <c r="E161" s="172" t="s">
        <v>21</v>
      </c>
      <c r="F161" s="251" t="s">
        <v>165</v>
      </c>
      <c r="G161" s="252"/>
      <c r="H161" s="252"/>
      <c r="I161" s="252"/>
      <c r="J161" s="171"/>
      <c r="K161" s="173">
        <v>920.5</v>
      </c>
      <c r="L161" s="171"/>
      <c r="M161" s="171"/>
      <c r="N161" s="171"/>
      <c r="O161" s="171"/>
      <c r="P161" s="171"/>
      <c r="Q161" s="171"/>
      <c r="R161" s="174"/>
      <c r="T161" s="175"/>
      <c r="U161" s="171"/>
      <c r="V161" s="171"/>
      <c r="W161" s="171"/>
      <c r="X161" s="171"/>
      <c r="Y161" s="171"/>
      <c r="Z161" s="171"/>
      <c r="AA161" s="176"/>
      <c r="AT161" s="177" t="s">
        <v>163</v>
      </c>
      <c r="AU161" s="177" t="s">
        <v>106</v>
      </c>
      <c r="AV161" s="11" t="s">
        <v>160</v>
      </c>
      <c r="AW161" s="11" t="s">
        <v>164</v>
      </c>
      <c r="AX161" s="11" t="s">
        <v>23</v>
      </c>
      <c r="AY161" s="177" t="s">
        <v>155</v>
      </c>
    </row>
    <row r="162" spans="2:65" s="1" customFormat="1" ht="44.25" customHeight="1">
      <c r="B162" s="32"/>
      <c r="C162" s="154" t="s">
        <v>201</v>
      </c>
      <c r="D162" s="154" t="s">
        <v>156</v>
      </c>
      <c r="E162" s="155" t="s">
        <v>202</v>
      </c>
      <c r="F162" s="247" t="s">
        <v>203</v>
      </c>
      <c r="G162" s="246"/>
      <c r="H162" s="246"/>
      <c r="I162" s="246"/>
      <c r="J162" s="156" t="s">
        <v>173</v>
      </c>
      <c r="K162" s="157">
        <v>56150.5</v>
      </c>
      <c r="L162" s="248">
        <v>0</v>
      </c>
      <c r="M162" s="246"/>
      <c r="N162" s="245">
        <f>ROUND(L162*K162,3)</f>
        <v>0</v>
      </c>
      <c r="O162" s="246"/>
      <c r="P162" s="246"/>
      <c r="Q162" s="246"/>
      <c r="R162" s="34"/>
      <c r="T162" s="158" t="s">
        <v>21</v>
      </c>
      <c r="U162" s="41" t="s">
        <v>47</v>
      </c>
      <c r="V162" s="33"/>
      <c r="W162" s="159">
        <f>V162*K162</f>
        <v>0</v>
      </c>
      <c r="X162" s="159">
        <v>0</v>
      </c>
      <c r="Y162" s="159">
        <f>X162*K162</f>
        <v>0</v>
      </c>
      <c r="Z162" s="159">
        <v>0</v>
      </c>
      <c r="AA162" s="160">
        <f>Z162*K162</f>
        <v>0</v>
      </c>
      <c r="AR162" s="15" t="s">
        <v>160</v>
      </c>
      <c r="AT162" s="15" t="s">
        <v>156</v>
      </c>
      <c r="AU162" s="15" t="s">
        <v>106</v>
      </c>
      <c r="AY162" s="15" t="s">
        <v>155</v>
      </c>
      <c r="BE162" s="101">
        <f>IF(U162="základní",N162,0)</f>
        <v>0</v>
      </c>
      <c r="BF162" s="101">
        <f>IF(U162="snížená",N162,0)</f>
        <v>0</v>
      </c>
      <c r="BG162" s="101">
        <f>IF(U162="zákl. přenesená",N162,0)</f>
        <v>0</v>
      </c>
      <c r="BH162" s="101">
        <f>IF(U162="sníž. přenesená",N162,0)</f>
        <v>0</v>
      </c>
      <c r="BI162" s="101">
        <f>IF(U162="nulová",N162,0)</f>
        <v>0</v>
      </c>
      <c r="BJ162" s="15" t="s">
        <v>23</v>
      </c>
      <c r="BK162" s="161">
        <f>ROUND(L162*K162,3)</f>
        <v>0</v>
      </c>
      <c r="BL162" s="15" t="s">
        <v>160</v>
      </c>
      <c r="BM162" s="15" t="s">
        <v>204</v>
      </c>
    </row>
    <row r="163" spans="2:65" s="10" customFormat="1" ht="31.5" customHeight="1">
      <c r="B163" s="162"/>
      <c r="C163" s="163"/>
      <c r="D163" s="163"/>
      <c r="E163" s="164" t="s">
        <v>21</v>
      </c>
      <c r="F163" s="249" t="s">
        <v>200</v>
      </c>
      <c r="G163" s="250"/>
      <c r="H163" s="250"/>
      <c r="I163" s="250"/>
      <c r="J163" s="163"/>
      <c r="K163" s="165">
        <v>920.5</v>
      </c>
      <c r="L163" s="163"/>
      <c r="M163" s="163"/>
      <c r="N163" s="163"/>
      <c r="O163" s="163"/>
      <c r="P163" s="163"/>
      <c r="Q163" s="163"/>
      <c r="R163" s="166"/>
      <c r="T163" s="167"/>
      <c r="U163" s="163"/>
      <c r="V163" s="163"/>
      <c r="W163" s="163"/>
      <c r="X163" s="163"/>
      <c r="Y163" s="163"/>
      <c r="Z163" s="163"/>
      <c r="AA163" s="168"/>
      <c r="AT163" s="169" t="s">
        <v>163</v>
      </c>
      <c r="AU163" s="169" t="s">
        <v>106</v>
      </c>
      <c r="AV163" s="10" t="s">
        <v>106</v>
      </c>
      <c r="AW163" s="10" t="s">
        <v>164</v>
      </c>
      <c r="AX163" s="10" t="s">
        <v>82</v>
      </c>
      <c r="AY163" s="169" t="s">
        <v>155</v>
      </c>
    </row>
    <row r="164" spans="2:65" s="11" customFormat="1" ht="22.5" customHeight="1">
      <c r="B164" s="170"/>
      <c r="C164" s="171"/>
      <c r="D164" s="171"/>
      <c r="E164" s="172" t="s">
        <v>21</v>
      </c>
      <c r="F164" s="251" t="s">
        <v>165</v>
      </c>
      <c r="G164" s="252"/>
      <c r="H164" s="252"/>
      <c r="I164" s="252"/>
      <c r="J164" s="171"/>
      <c r="K164" s="173">
        <v>920.5</v>
      </c>
      <c r="L164" s="171"/>
      <c r="M164" s="171"/>
      <c r="N164" s="171"/>
      <c r="O164" s="171"/>
      <c r="P164" s="171"/>
      <c r="Q164" s="171"/>
      <c r="R164" s="174"/>
      <c r="T164" s="175"/>
      <c r="U164" s="171"/>
      <c r="V164" s="171"/>
      <c r="W164" s="171"/>
      <c r="X164" s="171"/>
      <c r="Y164" s="171"/>
      <c r="Z164" s="171"/>
      <c r="AA164" s="176"/>
      <c r="AT164" s="177" t="s">
        <v>163</v>
      </c>
      <c r="AU164" s="177" t="s">
        <v>106</v>
      </c>
      <c r="AV164" s="11" t="s">
        <v>160</v>
      </c>
      <c r="AW164" s="11" t="s">
        <v>164</v>
      </c>
      <c r="AX164" s="11" t="s">
        <v>23</v>
      </c>
      <c r="AY164" s="177" t="s">
        <v>155</v>
      </c>
    </row>
    <row r="165" spans="2:65" s="1" customFormat="1" ht="44.25" customHeight="1">
      <c r="B165" s="32"/>
      <c r="C165" s="154" t="s">
        <v>28</v>
      </c>
      <c r="D165" s="154" t="s">
        <v>156</v>
      </c>
      <c r="E165" s="155" t="s">
        <v>205</v>
      </c>
      <c r="F165" s="247" t="s">
        <v>206</v>
      </c>
      <c r="G165" s="246"/>
      <c r="H165" s="246"/>
      <c r="I165" s="246"/>
      <c r="J165" s="156" t="s">
        <v>173</v>
      </c>
      <c r="K165" s="157">
        <v>920.5</v>
      </c>
      <c r="L165" s="248">
        <v>0</v>
      </c>
      <c r="M165" s="246"/>
      <c r="N165" s="245">
        <f>ROUND(L165*K165,3)</f>
        <v>0</v>
      </c>
      <c r="O165" s="246"/>
      <c r="P165" s="246"/>
      <c r="Q165" s="246"/>
      <c r="R165" s="34"/>
      <c r="T165" s="158" t="s">
        <v>21</v>
      </c>
      <c r="U165" s="41" t="s">
        <v>47</v>
      </c>
      <c r="V165" s="33"/>
      <c r="W165" s="159">
        <f>V165*K165</f>
        <v>0</v>
      </c>
      <c r="X165" s="159">
        <v>0</v>
      </c>
      <c r="Y165" s="159">
        <f>X165*K165</f>
        <v>0</v>
      </c>
      <c r="Z165" s="159">
        <v>0</v>
      </c>
      <c r="AA165" s="160">
        <f>Z165*K165</f>
        <v>0</v>
      </c>
      <c r="AR165" s="15" t="s">
        <v>160</v>
      </c>
      <c r="AT165" s="15" t="s">
        <v>156</v>
      </c>
      <c r="AU165" s="15" t="s">
        <v>106</v>
      </c>
      <c r="AY165" s="15" t="s">
        <v>155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5" t="s">
        <v>23</v>
      </c>
      <c r="BK165" s="161">
        <f>ROUND(L165*K165,3)</f>
        <v>0</v>
      </c>
      <c r="BL165" s="15" t="s">
        <v>160</v>
      </c>
      <c r="BM165" s="15" t="s">
        <v>207</v>
      </c>
    </row>
    <row r="166" spans="2:65" s="10" customFormat="1" ht="31.5" customHeight="1">
      <c r="B166" s="162"/>
      <c r="C166" s="163"/>
      <c r="D166" s="163"/>
      <c r="E166" s="164" t="s">
        <v>21</v>
      </c>
      <c r="F166" s="249" t="s">
        <v>200</v>
      </c>
      <c r="G166" s="250"/>
      <c r="H166" s="250"/>
      <c r="I166" s="250"/>
      <c r="J166" s="163"/>
      <c r="K166" s="165">
        <v>920.5</v>
      </c>
      <c r="L166" s="163"/>
      <c r="M166" s="163"/>
      <c r="N166" s="163"/>
      <c r="O166" s="163"/>
      <c r="P166" s="163"/>
      <c r="Q166" s="163"/>
      <c r="R166" s="166"/>
      <c r="T166" s="167"/>
      <c r="U166" s="163"/>
      <c r="V166" s="163"/>
      <c r="W166" s="163"/>
      <c r="X166" s="163"/>
      <c r="Y166" s="163"/>
      <c r="Z166" s="163"/>
      <c r="AA166" s="168"/>
      <c r="AT166" s="169" t="s">
        <v>163</v>
      </c>
      <c r="AU166" s="169" t="s">
        <v>106</v>
      </c>
      <c r="AV166" s="10" t="s">
        <v>106</v>
      </c>
      <c r="AW166" s="10" t="s">
        <v>164</v>
      </c>
      <c r="AX166" s="10" t="s">
        <v>82</v>
      </c>
      <c r="AY166" s="169" t="s">
        <v>155</v>
      </c>
    </row>
    <row r="167" spans="2:65" s="11" customFormat="1" ht="22.5" customHeight="1">
      <c r="B167" s="170"/>
      <c r="C167" s="171"/>
      <c r="D167" s="171"/>
      <c r="E167" s="172" t="s">
        <v>21</v>
      </c>
      <c r="F167" s="251" t="s">
        <v>165</v>
      </c>
      <c r="G167" s="252"/>
      <c r="H167" s="252"/>
      <c r="I167" s="252"/>
      <c r="J167" s="171"/>
      <c r="K167" s="173">
        <v>920.5</v>
      </c>
      <c r="L167" s="171"/>
      <c r="M167" s="171"/>
      <c r="N167" s="171"/>
      <c r="O167" s="171"/>
      <c r="P167" s="171"/>
      <c r="Q167" s="171"/>
      <c r="R167" s="174"/>
      <c r="T167" s="175"/>
      <c r="U167" s="171"/>
      <c r="V167" s="171"/>
      <c r="W167" s="171"/>
      <c r="X167" s="171"/>
      <c r="Y167" s="171"/>
      <c r="Z167" s="171"/>
      <c r="AA167" s="176"/>
      <c r="AT167" s="177" t="s">
        <v>163</v>
      </c>
      <c r="AU167" s="177" t="s">
        <v>106</v>
      </c>
      <c r="AV167" s="11" t="s">
        <v>160</v>
      </c>
      <c r="AW167" s="11" t="s">
        <v>164</v>
      </c>
      <c r="AX167" s="11" t="s">
        <v>23</v>
      </c>
      <c r="AY167" s="177" t="s">
        <v>155</v>
      </c>
    </row>
    <row r="168" spans="2:65" s="1" customFormat="1" ht="22.5" customHeight="1">
      <c r="B168" s="32"/>
      <c r="C168" s="154" t="s">
        <v>208</v>
      </c>
      <c r="D168" s="154" t="s">
        <v>156</v>
      </c>
      <c r="E168" s="155" t="s">
        <v>209</v>
      </c>
      <c r="F168" s="247" t="s">
        <v>210</v>
      </c>
      <c r="G168" s="246"/>
      <c r="H168" s="246"/>
      <c r="I168" s="246"/>
      <c r="J168" s="156" t="s">
        <v>173</v>
      </c>
      <c r="K168" s="157">
        <v>920.5</v>
      </c>
      <c r="L168" s="248">
        <v>0</v>
      </c>
      <c r="M168" s="246"/>
      <c r="N168" s="245">
        <f>ROUND(L168*K168,3)</f>
        <v>0</v>
      </c>
      <c r="O168" s="246"/>
      <c r="P168" s="246"/>
      <c r="Q168" s="246"/>
      <c r="R168" s="34"/>
      <c r="T168" s="158" t="s">
        <v>21</v>
      </c>
      <c r="U168" s="41" t="s">
        <v>49</v>
      </c>
      <c r="V168" s="33"/>
      <c r="W168" s="159">
        <f>V168*K168</f>
        <v>0</v>
      </c>
      <c r="X168" s="159">
        <v>0</v>
      </c>
      <c r="Y168" s="159">
        <f>X168*K168</f>
        <v>0</v>
      </c>
      <c r="Z168" s="159">
        <v>0</v>
      </c>
      <c r="AA168" s="160">
        <f>Z168*K168</f>
        <v>0</v>
      </c>
      <c r="AR168" s="15" t="s">
        <v>160</v>
      </c>
      <c r="AT168" s="15" t="s">
        <v>156</v>
      </c>
      <c r="AU168" s="15" t="s">
        <v>106</v>
      </c>
      <c r="AY168" s="15" t="s">
        <v>155</v>
      </c>
      <c r="BE168" s="101">
        <f>IF(U168="základní",N168,0)</f>
        <v>0</v>
      </c>
      <c r="BF168" s="101">
        <f>IF(U168="snížená",N168,0)</f>
        <v>0</v>
      </c>
      <c r="BG168" s="101">
        <f>IF(U168="zákl. přenesená",N168,0)</f>
        <v>0</v>
      </c>
      <c r="BH168" s="101">
        <f>IF(U168="sníž. přenesená",N168,0)</f>
        <v>0</v>
      </c>
      <c r="BI168" s="101">
        <f>IF(U168="nulová",N168,0)</f>
        <v>0</v>
      </c>
      <c r="BJ168" s="15" t="s">
        <v>106</v>
      </c>
      <c r="BK168" s="161">
        <f>ROUND(L168*K168,3)</f>
        <v>0</v>
      </c>
      <c r="BL168" s="15" t="s">
        <v>160</v>
      </c>
      <c r="BM168" s="15" t="s">
        <v>211</v>
      </c>
    </row>
    <row r="169" spans="2:65" s="10" customFormat="1" ht="31.5" customHeight="1">
      <c r="B169" s="162"/>
      <c r="C169" s="163"/>
      <c r="D169" s="163"/>
      <c r="E169" s="164" t="s">
        <v>21</v>
      </c>
      <c r="F169" s="249" t="s">
        <v>200</v>
      </c>
      <c r="G169" s="250"/>
      <c r="H169" s="250"/>
      <c r="I169" s="250"/>
      <c r="J169" s="163"/>
      <c r="K169" s="165">
        <v>920.5</v>
      </c>
      <c r="L169" s="163"/>
      <c r="M169" s="163"/>
      <c r="N169" s="163"/>
      <c r="O169" s="163"/>
      <c r="P169" s="163"/>
      <c r="Q169" s="163"/>
      <c r="R169" s="166"/>
      <c r="T169" s="167"/>
      <c r="U169" s="163"/>
      <c r="V169" s="163"/>
      <c r="W169" s="163"/>
      <c r="X169" s="163"/>
      <c r="Y169" s="163"/>
      <c r="Z169" s="163"/>
      <c r="AA169" s="168"/>
      <c r="AT169" s="169" t="s">
        <v>163</v>
      </c>
      <c r="AU169" s="169" t="s">
        <v>106</v>
      </c>
      <c r="AV169" s="10" t="s">
        <v>106</v>
      </c>
      <c r="AW169" s="10" t="s">
        <v>164</v>
      </c>
      <c r="AX169" s="10" t="s">
        <v>82</v>
      </c>
      <c r="AY169" s="169" t="s">
        <v>155</v>
      </c>
    </row>
    <row r="170" spans="2:65" s="11" customFormat="1" ht="22.5" customHeight="1">
      <c r="B170" s="170"/>
      <c r="C170" s="171"/>
      <c r="D170" s="171"/>
      <c r="E170" s="172" t="s">
        <v>21</v>
      </c>
      <c r="F170" s="251" t="s">
        <v>165</v>
      </c>
      <c r="G170" s="252"/>
      <c r="H170" s="252"/>
      <c r="I170" s="252"/>
      <c r="J170" s="171"/>
      <c r="K170" s="173">
        <v>920.5</v>
      </c>
      <c r="L170" s="171"/>
      <c r="M170" s="171"/>
      <c r="N170" s="171"/>
      <c r="O170" s="171"/>
      <c r="P170" s="171"/>
      <c r="Q170" s="171"/>
      <c r="R170" s="174"/>
      <c r="T170" s="175"/>
      <c r="U170" s="171"/>
      <c r="V170" s="171"/>
      <c r="W170" s="171"/>
      <c r="X170" s="171"/>
      <c r="Y170" s="171"/>
      <c r="Z170" s="171"/>
      <c r="AA170" s="176"/>
      <c r="AT170" s="177" t="s">
        <v>163</v>
      </c>
      <c r="AU170" s="177" t="s">
        <v>106</v>
      </c>
      <c r="AV170" s="11" t="s">
        <v>160</v>
      </c>
      <c r="AW170" s="11" t="s">
        <v>164</v>
      </c>
      <c r="AX170" s="11" t="s">
        <v>23</v>
      </c>
      <c r="AY170" s="177" t="s">
        <v>155</v>
      </c>
    </row>
    <row r="171" spans="2:65" s="1" customFormat="1" ht="31.5" customHeight="1">
      <c r="B171" s="32"/>
      <c r="C171" s="154" t="s">
        <v>212</v>
      </c>
      <c r="D171" s="154" t="s">
        <v>156</v>
      </c>
      <c r="E171" s="155" t="s">
        <v>213</v>
      </c>
      <c r="F171" s="247" t="s">
        <v>214</v>
      </c>
      <c r="G171" s="246"/>
      <c r="H171" s="246"/>
      <c r="I171" s="246"/>
      <c r="J171" s="156" t="s">
        <v>173</v>
      </c>
      <c r="K171" s="157">
        <v>56150.5</v>
      </c>
      <c r="L171" s="248">
        <v>0</v>
      </c>
      <c r="M171" s="246"/>
      <c r="N171" s="245">
        <f>ROUND(L171*K171,3)</f>
        <v>0</v>
      </c>
      <c r="O171" s="246"/>
      <c r="P171" s="246"/>
      <c r="Q171" s="246"/>
      <c r="R171" s="34"/>
      <c r="T171" s="158" t="s">
        <v>21</v>
      </c>
      <c r="U171" s="41" t="s">
        <v>49</v>
      </c>
      <c r="V171" s="33"/>
      <c r="W171" s="159">
        <f>V171*K171</f>
        <v>0</v>
      </c>
      <c r="X171" s="159">
        <v>0</v>
      </c>
      <c r="Y171" s="159">
        <f>X171*K171</f>
        <v>0</v>
      </c>
      <c r="Z171" s="159">
        <v>0</v>
      </c>
      <c r="AA171" s="160">
        <f>Z171*K171</f>
        <v>0</v>
      </c>
      <c r="AR171" s="15" t="s">
        <v>160</v>
      </c>
      <c r="AT171" s="15" t="s">
        <v>156</v>
      </c>
      <c r="AU171" s="15" t="s">
        <v>106</v>
      </c>
      <c r="AY171" s="15" t="s">
        <v>155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5" t="s">
        <v>106</v>
      </c>
      <c r="BK171" s="161">
        <f>ROUND(L171*K171,3)</f>
        <v>0</v>
      </c>
      <c r="BL171" s="15" t="s">
        <v>160</v>
      </c>
      <c r="BM171" s="15" t="s">
        <v>215</v>
      </c>
    </row>
    <row r="172" spans="2:65" s="10" customFormat="1" ht="31.5" customHeight="1">
      <c r="B172" s="162"/>
      <c r="C172" s="163"/>
      <c r="D172" s="163"/>
      <c r="E172" s="164" t="s">
        <v>21</v>
      </c>
      <c r="F172" s="249" t="s">
        <v>200</v>
      </c>
      <c r="G172" s="250"/>
      <c r="H172" s="250"/>
      <c r="I172" s="250"/>
      <c r="J172" s="163"/>
      <c r="K172" s="165">
        <v>920.5</v>
      </c>
      <c r="L172" s="163"/>
      <c r="M172" s="163"/>
      <c r="N172" s="163"/>
      <c r="O172" s="163"/>
      <c r="P172" s="163"/>
      <c r="Q172" s="163"/>
      <c r="R172" s="166"/>
      <c r="T172" s="167"/>
      <c r="U172" s="163"/>
      <c r="V172" s="163"/>
      <c r="W172" s="163"/>
      <c r="X172" s="163"/>
      <c r="Y172" s="163"/>
      <c r="Z172" s="163"/>
      <c r="AA172" s="168"/>
      <c r="AT172" s="169" t="s">
        <v>163</v>
      </c>
      <c r="AU172" s="169" t="s">
        <v>106</v>
      </c>
      <c r="AV172" s="10" t="s">
        <v>106</v>
      </c>
      <c r="AW172" s="10" t="s">
        <v>164</v>
      </c>
      <c r="AX172" s="10" t="s">
        <v>82</v>
      </c>
      <c r="AY172" s="169" t="s">
        <v>155</v>
      </c>
    </row>
    <row r="173" spans="2:65" s="11" customFormat="1" ht="22.5" customHeight="1">
      <c r="B173" s="170"/>
      <c r="C173" s="171"/>
      <c r="D173" s="171"/>
      <c r="E173" s="172" t="s">
        <v>21</v>
      </c>
      <c r="F173" s="251" t="s">
        <v>165</v>
      </c>
      <c r="G173" s="252"/>
      <c r="H173" s="252"/>
      <c r="I173" s="252"/>
      <c r="J173" s="171"/>
      <c r="K173" s="173">
        <v>920.5</v>
      </c>
      <c r="L173" s="171"/>
      <c r="M173" s="171"/>
      <c r="N173" s="171"/>
      <c r="O173" s="171"/>
      <c r="P173" s="171"/>
      <c r="Q173" s="171"/>
      <c r="R173" s="174"/>
      <c r="T173" s="175"/>
      <c r="U173" s="171"/>
      <c r="V173" s="171"/>
      <c r="W173" s="171"/>
      <c r="X173" s="171"/>
      <c r="Y173" s="171"/>
      <c r="Z173" s="171"/>
      <c r="AA173" s="176"/>
      <c r="AT173" s="177" t="s">
        <v>163</v>
      </c>
      <c r="AU173" s="177" t="s">
        <v>106</v>
      </c>
      <c r="AV173" s="11" t="s">
        <v>160</v>
      </c>
      <c r="AW173" s="11" t="s">
        <v>164</v>
      </c>
      <c r="AX173" s="11" t="s">
        <v>23</v>
      </c>
      <c r="AY173" s="177" t="s">
        <v>155</v>
      </c>
    </row>
    <row r="174" spans="2:65" s="1" customFormat="1" ht="31.5" customHeight="1">
      <c r="B174" s="32"/>
      <c r="C174" s="154" t="s">
        <v>216</v>
      </c>
      <c r="D174" s="154" t="s">
        <v>156</v>
      </c>
      <c r="E174" s="155" t="s">
        <v>217</v>
      </c>
      <c r="F174" s="247" t="s">
        <v>218</v>
      </c>
      <c r="G174" s="246"/>
      <c r="H174" s="246"/>
      <c r="I174" s="246"/>
      <c r="J174" s="156" t="s">
        <v>173</v>
      </c>
      <c r="K174" s="157">
        <v>920.5</v>
      </c>
      <c r="L174" s="248">
        <v>0</v>
      </c>
      <c r="M174" s="246"/>
      <c r="N174" s="245">
        <f>ROUND(L174*K174,3)</f>
        <v>0</v>
      </c>
      <c r="O174" s="246"/>
      <c r="P174" s="246"/>
      <c r="Q174" s="246"/>
      <c r="R174" s="34"/>
      <c r="T174" s="158" t="s">
        <v>21</v>
      </c>
      <c r="U174" s="41" t="s">
        <v>49</v>
      </c>
      <c r="V174" s="33"/>
      <c r="W174" s="159">
        <f>V174*K174</f>
        <v>0</v>
      </c>
      <c r="X174" s="159">
        <v>0</v>
      </c>
      <c r="Y174" s="159">
        <f>X174*K174</f>
        <v>0</v>
      </c>
      <c r="Z174" s="159">
        <v>0</v>
      </c>
      <c r="AA174" s="160">
        <f>Z174*K174</f>
        <v>0</v>
      </c>
      <c r="AR174" s="15" t="s">
        <v>160</v>
      </c>
      <c r="AT174" s="15" t="s">
        <v>156</v>
      </c>
      <c r="AU174" s="15" t="s">
        <v>106</v>
      </c>
      <c r="AY174" s="15" t="s">
        <v>155</v>
      </c>
      <c r="BE174" s="101">
        <f>IF(U174="základní",N174,0)</f>
        <v>0</v>
      </c>
      <c r="BF174" s="101">
        <f>IF(U174="snížená",N174,0)</f>
        <v>0</v>
      </c>
      <c r="BG174" s="101">
        <f>IF(U174="zákl. přenesená",N174,0)</f>
        <v>0</v>
      </c>
      <c r="BH174" s="101">
        <f>IF(U174="sníž. přenesená",N174,0)</f>
        <v>0</v>
      </c>
      <c r="BI174" s="101">
        <f>IF(U174="nulová",N174,0)</f>
        <v>0</v>
      </c>
      <c r="BJ174" s="15" t="s">
        <v>106</v>
      </c>
      <c r="BK174" s="161">
        <f>ROUND(L174*K174,3)</f>
        <v>0</v>
      </c>
      <c r="BL174" s="15" t="s">
        <v>160</v>
      </c>
      <c r="BM174" s="15" t="s">
        <v>219</v>
      </c>
    </row>
    <row r="175" spans="2:65" s="10" customFormat="1" ht="31.5" customHeight="1">
      <c r="B175" s="162"/>
      <c r="C175" s="163"/>
      <c r="D175" s="163"/>
      <c r="E175" s="164" t="s">
        <v>21</v>
      </c>
      <c r="F175" s="249" t="s">
        <v>200</v>
      </c>
      <c r="G175" s="250"/>
      <c r="H175" s="250"/>
      <c r="I175" s="250"/>
      <c r="J175" s="163"/>
      <c r="K175" s="165">
        <v>920.5</v>
      </c>
      <c r="L175" s="163"/>
      <c r="M175" s="163"/>
      <c r="N175" s="163"/>
      <c r="O175" s="163"/>
      <c r="P175" s="163"/>
      <c r="Q175" s="163"/>
      <c r="R175" s="166"/>
      <c r="T175" s="167"/>
      <c r="U175" s="163"/>
      <c r="V175" s="163"/>
      <c r="W175" s="163"/>
      <c r="X175" s="163"/>
      <c r="Y175" s="163"/>
      <c r="Z175" s="163"/>
      <c r="AA175" s="168"/>
      <c r="AT175" s="169" t="s">
        <v>163</v>
      </c>
      <c r="AU175" s="169" t="s">
        <v>106</v>
      </c>
      <c r="AV175" s="10" t="s">
        <v>106</v>
      </c>
      <c r="AW175" s="10" t="s">
        <v>164</v>
      </c>
      <c r="AX175" s="10" t="s">
        <v>82</v>
      </c>
      <c r="AY175" s="169" t="s">
        <v>155</v>
      </c>
    </row>
    <row r="176" spans="2:65" s="11" customFormat="1" ht="22.5" customHeight="1">
      <c r="B176" s="170"/>
      <c r="C176" s="171"/>
      <c r="D176" s="171"/>
      <c r="E176" s="172" t="s">
        <v>21</v>
      </c>
      <c r="F176" s="251" t="s">
        <v>165</v>
      </c>
      <c r="G176" s="252"/>
      <c r="H176" s="252"/>
      <c r="I176" s="252"/>
      <c r="J176" s="171"/>
      <c r="K176" s="173">
        <v>920.5</v>
      </c>
      <c r="L176" s="171"/>
      <c r="M176" s="171"/>
      <c r="N176" s="171"/>
      <c r="O176" s="171"/>
      <c r="P176" s="171"/>
      <c r="Q176" s="171"/>
      <c r="R176" s="174"/>
      <c r="T176" s="175"/>
      <c r="U176" s="171"/>
      <c r="V176" s="171"/>
      <c r="W176" s="171"/>
      <c r="X176" s="171"/>
      <c r="Y176" s="171"/>
      <c r="Z176" s="171"/>
      <c r="AA176" s="176"/>
      <c r="AT176" s="177" t="s">
        <v>163</v>
      </c>
      <c r="AU176" s="177" t="s">
        <v>106</v>
      </c>
      <c r="AV176" s="11" t="s">
        <v>160</v>
      </c>
      <c r="AW176" s="11" t="s">
        <v>164</v>
      </c>
      <c r="AX176" s="11" t="s">
        <v>23</v>
      </c>
      <c r="AY176" s="177" t="s">
        <v>155</v>
      </c>
    </row>
    <row r="177" spans="2:65" s="1" customFormat="1" ht="22.5" customHeight="1">
      <c r="B177" s="32"/>
      <c r="C177" s="154" t="s">
        <v>220</v>
      </c>
      <c r="D177" s="154" t="s">
        <v>156</v>
      </c>
      <c r="E177" s="155" t="s">
        <v>221</v>
      </c>
      <c r="F177" s="247" t="s">
        <v>222</v>
      </c>
      <c r="G177" s="246"/>
      <c r="H177" s="246"/>
      <c r="I177" s="246"/>
      <c r="J177" s="156" t="s">
        <v>223</v>
      </c>
      <c r="K177" s="157">
        <v>10</v>
      </c>
      <c r="L177" s="248">
        <v>0</v>
      </c>
      <c r="M177" s="246"/>
      <c r="N177" s="245">
        <f>ROUND(L177*K177,3)</f>
        <v>0</v>
      </c>
      <c r="O177" s="246"/>
      <c r="P177" s="246"/>
      <c r="Q177" s="246"/>
      <c r="R177" s="34"/>
      <c r="T177" s="158" t="s">
        <v>21</v>
      </c>
      <c r="U177" s="41" t="s">
        <v>49</v>
      </c>
      <c r="V177" s="33"/>
      <c r="W177" s="159">
        <f>V177*K177</f>
        <v>0</v>
      </c>
      <c r="X177" s="159">
        <v>0</v>
      </c>
      <c r="Y177" s="159">
        <f>X177*K177</f>
        <v>0</v>
      </c>
      <c r="Z177" s="159">
        <v>0</v>
      </c>
      <c r="AA177" s="160">
        <f>Z177*K177</f>
        <v>0</v>
      </c>
      <c r="AR177" s="15" t="s">
        <v>160</v>
      </c>
      <c r="AT177" s="15" t="s">
        <v>156</v>
      </c>
      <c r="AU177" s="15" t="s">
        <v>106</v>
      </c>
      <c r="AY177" s="15" t="s">
        <v>155</v>
      </c>
      <c r="BE177" s="101">
        <f>IF(U177="základní",N177,0)</f>
        <v>0</v>
      </c>
      <c r="BF177" s="101">
        <f>IF(U177="snížená",N177,0)</f>
        <v>0</v>
      </c>
      <c r="BG177" s="101">
        <f>IF(U177="zákl. přenesená",N177,0)</f>
        <v>0</v>
      </c>
      <c r="BH177" s="101">
        <f>IF(U177="sníž. přenesená",N177,0)</f>
        <v>0</v>
      </c>
      <c r="BI177" s="101">
        <f>IF(U177="nulová",N177,0)</f>
        <v>0</v>
      </c>
      <c r="BJ177" s="15" t="s">
        <v>106</v>
      </c>
      <c r="BK177" s="161">
        <f>ROUND(L177*K177,3)</f>
        <v>0</v>
      </c>
      <c r="BL177" s="15" t="s">
        <v>160</v>
      </c>
      <c r="BM177" s="15" t="s">
        <v>224</v>
      </c>
    </row>
    <row r="178" spans="2:65" s="10" customFormat="1" ht="22.5" customHeight="1">
      <c r="B178" s="162"/>
      <c r="C178" s="163"/>
      <c r="D178" s="163"/>
      <c r="E178" s="164" t="s">
        <v>21</v>
      </c>
      <c r="F178" s="249" t="s">
        <v>225</v>
      </c>
      <c r="G178" s="250"/>
      <c r="H178" s="250"/>
      <c r="I178" s="250"/>
      <c r="J178" s="163"/>
      <c r="K178" s="165">
        <v>10</v>
      </c>
      <c r="L178" s="163"/>
      <c r="M178" s="163"/>
      <c r="N178" s="163"/>
      <c r="O178" s="163"/>
      <c r="P178" s="163"/>
      <c r="Q178" s="163"/>
      <c r="R178" s="166"/>
      <c r="T178" s="167"/>
      <c r="U178" s="163"/>
      <c r="V178" s="163"/>
      <c r="W178" s="163"/>
      <c r="X178" s="163"/>
      <c r="Y178" s="163"/>
      <c r="Z178" s="163"/>
      <c r="AA178" s="168"/>
      <c r="AT178" s="169" t="s">
        <v>163</v>
      </c>
      <c r="AU178" s="169" t="s">
        <v>106</v>
      </c>
      <c r="AV178" s="10" t="s">
        <v>106</v>
      </c>
      <c r="AW178" s="10" t="s">
        <v>164</v>
      </c>
      <c r="AX178" s="10" t="s">
        <v>82</v>
      </c>
      <c r="AY178" s="169" t="s">
        <v>155</v>
      </c>
    </row>
    <row r="179" spans="2:65" s="11" customFormat="1" ht="22.5" customHeight="1">
      <c r="B179" s="170"/>
      <c r="C179" s="171"/>
      <c r="D179" s="171"/>
      <c r="E179" s="172" t="s">
        <v>21</v>
      </c>
      <c r="F179" s="251" t="s">
        <v>165</v>
      </c>
      <c r="G179" s="252"/>
      <c r="H179" s="252"/>
      <c r="I179" s="252"/>
      <c r="J179" s="171"/>
      <c r="K179" s="173">
        <v>10</v>
      </c>
      <c r="L179" s="171"/>
      <c r="M179" s="171"/>
      <c r="N179" s="171"/>
      <c r="O179" s="171"/>
      <c r="P179" s="171"/>
      <c r="Q179" s="171"/>
      <c r="R179" s="174"/>
      <c r="T179" s="175"/>
      <c r="U179" s="171"/>
      <c r="V179" s="171"/>
      <c r="W179" s="171"/>
      <c r="X179" s="171"/>
      <c r="Y179" s="171"/>
      <c r="Z179" s="171"/>
      <c r="AA179" s="176"/>
      <c r="AT179" s="177" t="s">
        <v>163</v>
      </c>
      <c r="AU179" s="177" t="s">
        <v>106</v>
      </c>
      <c r="AV179" s="11" t="s">
        <v>160</v>
      </c>
      <c r="AW179" s="11" t="s">
        <v>164</v>
      </c>
      <c r="AX179" s="11" t="s">
        <v>23</v>
      </c>
      <c r="AY179" s="177" t="s">
        <v>155</v>
      </c>
    </row>
    <row r="180" spans="2:65" s="1" customFormat="1" ht="31.5" customHeight="1">
      <c r="B180" s="32"/>
      <c r="C180" s="154" t="s">
        <v>9</v>
      </c>
      <c r="D180" s="154" t="s">
        <v>156</v>
      </c>
      <c r="E180" s="155" t="s">
        <v>226</v>
      </c>
      <c r="F180" s="247" t="s">
        <v>227</v>
      </c>
      <c r="G180" s="246"/>
      <c r="H180" s="246"/>
      <c r="I180" s="246"/>
      <c r="J180" s="156" t="s">
        <v>223</v>
      </c>
      <c r="K180" s="157">
        <v>610</v>
      </c>
      <c r="L180" s="248">
        <v>0</v>
      </c>
      <c r="M180" s="246"/>
      <c r="N180" s="245">
        <f>ROUND(L180*K180,3)</f>
        <v>0</v>
      </c>
      <c r="O180" s="246"/>
      <c r="P180" s="246"/>
      <c r="Q180" s="246"/>
      <c r="R180" s="34"/>
      <c r="T180" s="158" t="s">
        <v>21</v>
      </c>
      <c r="U180" s="41" t="s">
        <v>49</v>
      </c>
      <c r="V180" s="33"/>
      <c r="W180" s="159">
        <f>V180*K180</f>
        <v>0</v>
      </c>
      <c r="X180" s="159">
        <v>0</v>
      </c>
      <c r="Y180" s="159">
        <f>X180*K180</f>
        <v>0</v>
      </c>
      <c r="Z180" s="159">
        <v>0</v>
      </c>
      <c r="AA180" s="160">
        <f>Z180*K180</f>
        <v>0</v>
      </c>
      <c r="AR180" s="15" t="s">
        <v>160</v>
      </c>
      <c r="AT180" s="15" t="s">
        <v>156</v>
      </c>
      <c r="AU180" s="15" t="s">
        <v>106</v>
      </c>
      <c r="AY180" s="15" t="s">
        <v>155</v>
      </c>
      <c r="BE180" s="101">
        <f>IF(U180="základní",N180,0)</f>
        <v>0</v>
      </c>
      <c r="BF180" s="101">
        <f>IF(U180="snížená",N180,0)</f>
        <v>0</v>
      </c>
      <c r="BG180" s="101">
        <f>IF(U180="zákl. přenesená",N180,0)</f>
        <v>0</v>
      </c>
      <c r="BH180" s="101">
        <f>IF(U180="sníž. přenesená",N180,0)</f>
        <v>0</v>
      </c>
      <c r="BI180" s="101">
        <f>IF(U180="nulová",N180,0)</f>
        <v>0</v>
      </c>
      <c r="BJ180" s="15" t="s">
        <v>106</v>
      </c>
      <c r="BK180" s="161">
        <f>ROUND(L180*K180,3)</f>
        <v>0</v>
      </c>
      <c r="BL180" s="15" t="s">
        <v>160</v>
      </c>
      <c r="BM180" s="15" t="s">
        <v>228</v>
      </c>
    </row>
    <row r="181" spans="2:65" s="10" customFormat="1" ht="22.5" customHeight="1">
      <c r="B181" s="162"/>
      <c r="C181" s="163"/>
      <c r="D181" s="163"/>
      <c r="E181" s="164" t="s">
        <v>21</v>
      </c>
      <c r="F181" s="249" t="s">
        <v>229</v>
      </c>
      <c r="G181" s="250"/>
      <c r="H181" s="250"/>
      <c r="I181" s="250"/>
      <c r="J181" s="163"/>
      <c r="K181" s="165">
        <v>610</v>
      </c>
      <c r="L181" s="163"/>
      <c r="M181" s="163"/>
      <c r="N181" s="163"/>
      <c r="O181" s="163"/>
      <c r="P181" s="163"/>
      <c r="Q181" s="163"/>
      <c r="R181" s="166"/>
      <c r="T181" s="167"/>
      <c r="U181" s="163"/>
      <c r="V181" s="163"/>
      <c r="W181" s="163"/>
      <c r="X181" s="163"/>
      <c r="Y181" s="163"/>
      <c r="Z181" s="163"/>
      <c r="AA181" s="168"/>
      <c r="AT181" s="169" t="s">
        <v>163</v>
      </c>
      <c r="AU181" s="169" t="s">
        <v>106</v>
      </c>
      <c r="AV181" s="10" t="s">
        <v>106</v>
      </c>
      <c r="AW181" s="10" t="s">
        <v>164</v>
      </c>
      <c r="AX181" s="10" t="s">
        <v>82</v>
      </c>
      <c r="AY181" s="169" t="s">
        <v>155</v>
      </c>
    </row>
    <row r="182" spans="2:65" s="11" customFormat="1" ht="22.5" customHeight="1">
      <c r="B182" s="170"/>
      <c r="C182" s="171"/>
      <c r="D182" s="171"/>
      <c r="E182" s="172" t="s">
        <v>21</v>
      </c>
      <c r="F182" s="251" t="s">
        <v>165</v>
      </c>
      <c r="G182" s="252"/>
      <c r="H182" s="252"/>
      <c r="I182" s="252"/>
      <c r="J182" s="171"/>
      <c r="K182" s="173">
        <v>610</v>
      </c>
      <c r="L182" s="171"/>
      <c r="M182" s="171"/>
      <c r="N182" s="171"/>
      <c r="O182" s="171"/>
      <c r="P182" s="171"/>
      <c r="Q182" s="171"/>
      <c r="R182" s="174"/>
      <c r="T182" s="175"/>
      <c r="U182" s="171"/>
      <c r="V182" s="171"/>
      <c r="W182" s="171"/>
      <c r="X182" s="171"/>
      <c r="Y182" s="171"/>
      <c r="Z182" s="171"/>
      <c r="AA182" s="176"/>
      <c r="AT182" s="177" t="s">
        <v>163</v>
      </c>
      <c r="AU182" s="177" t="s">
        <v>106</v>
      </c>
      <c r="AV182" s="11" t="s">
        <v>160</v>
      </c>
      <c r="AW182" s="11" t="s">
        <v>164</v>
      </c>
      <c r="AX182" s="11" t="s">
        <v>23</v>
      </c>
      <c r="AY182" s="177" t="s">
        <v>155</v>
      </c>
    </row>
    <row r="183" spans="2:65" s="1" customFormat="1" ht="22.5" customHeight="1">
      <c r="B183" s="32"/>
      <c r="C183" s="154" t="s">
        <v>230</v>
      </c>
      <c r="D183" s="154" t="s">
        <v>156</v>
      </c>
      <c r="E183" s="155" t="s">
        <v>231</v>
      </c>
      <c r="F183" s="247" t="s">
        <v>232</v>
      </c>
      <c r="G183" s="246"/>
      <c r="H183" s="246"/>
      <c r="I183" s="246"/>
      <c r="J183" s="156" t="s">
        <v>223</v>
      </c>
      <c r="K183" s="157">
        <v>10</v>
      </c>
      <c r="L183" s="248">
        <v>0</v>
      </c>
      <c r="M183" s="246"/>
      <c r="N183" s="245">
        <f>ROUND(L183*K183,3)</f>
        <v>0</v>
      </c>
      <c r="O183" s="246"/>
      <c r="P183" s="246"/>
      <c r="Q183" s="246"/>
      <c r="R183" s="34"/>
      <c r="T183" s="158" t="s">
        <v>21</v>
      </c>
      <c r="U183" s="41" t="s">
        <v>49</v>
      </c>
      <c r="V183" s="33"/>
      <c r="W183" s="159">
        <f>V183*K183</f>
        <v>0</v>
      </c>
      <c r="X183" s="159">
        <v>0</v>
      </c>
      <c r="Y183" s="159">
        <f>X183*K183</f>
        <v>0</v>
      </c>
      <c r="Z183" s="159">
        <v>0</v>
      </c>
      <c r="AA183" s="160">
        <f>Z183*K183</f>
        <v>0</v>
      </c>
      <c r="AR183" s="15" t="s">
        <v>160</v>
      </c>
      <c r="AT183" s="15" t="s">
        <v>156</v>
      </c>
      <c r="AU183" s="15" t="s">
        <v>106</v>
      </c>
      <c r="AY183" s="15" t="s">
        <v>155</v>
      </c>
      <c r="BE183" s="101">
        <f>IF(U183="základní",N183,0)</f>
        <v>0</v>
      </c>
      <c r="BF183" s="101">
        <f>IF(U183="snížená",N183,0)</f>
        <v>0</v>
      </c>
      <c r="BG183" s="101">
        <f>IF(U183="zákl. přenesená",N183,0)</f>
        <v>0</v>
      </c>
      <c r="BH183" s="101">
        <f>IF(U183="sníž. přenesená",N183,0)</f>
        <v>0</v>
      </c>
      <c r="BI183" s="101">
        <f>IF(U183="nulová",N183,0)</f>
        <v>0</v>
      </c>
      <c r="BJ183" s="15" t="s">
        <v>106</v>
      </c>
      <c r="BK183" s="161">
        <f>ROUND(L183*K183,3)</f>
        <v>0</v>
      </c>
      <c r="BL183" s="15" t="s">
        <v>160</v>
      </c>
      <c r="BM183" s="15" t="s">
        <v>233</v>
      </c>
    </row>
    <row r="184" spans="2:65" s="10" customFormat="1" ht="22.5" customHeight="1">
      <c r="B184" s="162"/>
      <c r="C184" s="163"/>
      <c r="D184" s="163"/>
      <c r="E184" s="164" t="s">
        <v>21</v>
      </c>
      <c r="F184" s="249" t="s">
        <v>234</v>
      </c>
      <c r="G184" s="250"/>
      <c r="H184" s="250"/>
      <c r="I184" s="250"/>
      <c r="J184" s="163"/>
      <c r="K184" s="165">
        <v>10</v>
      </c>
      <c r="L184" s="163"/>
      <c r="M184" s="163"/>
      <c r="N184" s="163"/>
      <c r="O184" s="163"/>
      <c r="P184" s="163"/>
      <c r="Q184" s="163"/>
      <c r="R184" s="166"/>
      <c r="T184" s="167"/>
      <c r="U184" s="163"/>
      <c r="V184" s="163"/>
      <c r="W184" s="163"/>
      <c r="X184" s="163"/>
      <c r="Y184" s="163"/>
      <c r="Z184" s="163"/>
      <c r="AA184" s="168"/>
      <c r="AT184" s="169" t="s">
        <v>163</v>
      </c>
      <c r="AU184" s="169" t="s">
        <v>106</v>
      </c>
      <c r="AV184" s="10" t="s">
        <v>106</v>
      </c>
      <c r="AW184" s="10" t="s">
        <v>164</v>
      </c>
      <c r="AX184" s="10" t="s">
        <v>82</v>
      </c>
      <c r="AY184" s="169" t="s">
        <v>155</v>
      </c>
    </row>
    <row r="185" spans="2:65" s="11" customFormat="1" ht="22.5" customHeight="1">
      <c r="B185" s="170"/>
      <c r="C185" s="171"/>
      <c r="D185" s="171"/>
      <c r="E185" s="172" t="s">
        <v>21</v>
      </c>
      <c r="F185" s="251" t="s">
        <v>165</v>
      </c>
      <c r="G185" s="252"/>
      <c r="H185" s="252"/>
      <c r="I185" s="252"/>
      <c r="J185" s="171"/>
      <c r="K185" s="173">
        <v>10</v>
      </c>
      <c r="L185" s="171"/>
      <c r="M185" s="171"/>
      <c r="N185" s="171"/>
      <c r="O185" s="171"/>
      <c r="P185" s="171"/>
      <c r="Q185" s="171"/>
      <c r="R185" s="174"/>
      <c r="T185" s="175"/>
      <c r="U185" s="171"/>
      <c r="V185" s="171"/>
      <c r="W185" s="171"/>
      <c r="X185" s="171"/>
      <c r="Y185" s="171"/>
      <c r="Z185" s="171"/>
      <c r="AA185" s="176"/>
      <c r="AT185" s="177" t="s">
        <v>163</v>
      </c>
      <c r="AU185" s="177" t="s">
        <v>106</v>
      </c>
      <c r="AV185" s="11" t="s">
        <v>160</v>
      </c>
      <c r="AW185" s="11" t="s">
        <v>164</v>
      </c>
      <c r="AX185" s="11" t="s">
        <v>23</v>
      </c>
      <c r="AY185" s="177" t="s">
        <v>155</v>
      </c>
    </row>
    <row r="186" spans="2:65" s="1" customFormat="1" ht="44.25" customHeight="1">
      <c r="B186" s="32"/>
      <c r="C186" s="154" t="s">
        <v>235</v>
      </c>
      <c r="D186" s="154" t="s">
        <v>156</v>
      </c>
      <c r="E186" s="155" t="s">
        <v>236</v>
      </c>
      <c r="F186" s="247" t="s">
        <v>237</v>
      </c>
      <c r="G186" s="246"/>
      <c r="H186" s="246"/>
      <c r="I186" s="246"/>
      <c r="J186" s="156" t="s">
        <v>159</v>
      </c>
      <c r="K186" s="157">
        <v>42.024999999999999</v>
      </c>
      <c r="L186" s="248">
        <v>0</v>
      </c>
      <c r="M186" s="246"/>
      <c r="N186" s="245">
        <f>ROUND(L186*K186,3)</f>
        <v>0</v>
      </c>
      <c r="O186" s="246"/>
      <c r="P186" s="246"/>
      <c r="Q186" s="246"/>
      <c r="R186" s="34"/>
      <c r="T186" s="158" t="s">
        <v>21</v>
      </c>
      <c r="U186" s="41" t="s">
        <v>47</v>
      </c>
      <c r="V186" s="33"/>
      <c r="W186" s="159">
        <f>V186*K186</f>
        <v>0</v>
      </c>
      <c r="X186" s="159">
        <v>0</v>
      </c>
      <c r="Y186" s="159">
        <f>X186*K186</f>
        <v>0</v>
      </c>
      <c r="Z186" s="159">
        <v>2.2000000000000002</v>
      </c>
      <c r="AA186" s="160">
        <f>Z186*K186</f>
        <v>92.454999999999998</v>
      </c>
      <c r="AR186" s="15" t="s">
        <v>160</v>
      </c>
      <c r="AT186" s="15" t="s">
        <v>156</v>
      </c>
      <c r="AU186" s="15" t="s">
        <v>106</v>
      </c>
      <c r="AY186" s="15" t="s">
        <v>155</v>
      </c>
      <c r="BE186" s="101">
        <f>IF(U186="základní",N186,0)</f>
        <v>0</v>
      </c>
      <c r="BF186" s="101">
        <f>IF(U186="snížená",N186,0)</f>
        <v>0</v>
      </c>
      <c r="BG186" s="101">
        <f>IF(U186="zákl. přenesená",N186,0)</f>
        <v>0</v>
      </c>
      <c r="BH186" s="101">
        <f>IF(U186="sníž. přenesená",N186,0)</f>
        <v>0</v>
      </c>
      <c r="BI186" s="101">
        <f>IF(U186="nulová",N186,0)</f>
        <v>0</v>
      </c>
      <c r="BJ186" s="15" t="s">
        <v>23</v>
      </c>
      <c r="BK186" s="161">
        <f>ROUND(L186*K186,3)</f>
        <v>0</v>
      </c>
      <c r="BL186" s="15" t="s">
        <v>160</v>
      </c>
      <c r="BM186" s="15" t="s">
        <v>238</v>
      </c>
    </row>
    <row r="187" spans="2:65" s="10" customFormat="1" ht="31.5" customHeight="1">
      <c r="B187" s="162"/>
      <c r="C187" s="163"/>
      <c r="D187" s="163"/>
      <c r="E187" s="164" t="s">
        <v>21</v>
      </c>
      <c r="F187" s="249" t="s">
        <v>239</v>
      </c>
      <c r="G187" s="250"/>
      <c r="H187" s="250"/>
      <c r="I187" s="250"/>
      <c r="J187" s="163"/>
      <c r="K187" s="165">
        <v>42.024715</v>
      </c>
      <c r="L187" s="163"/>
      <c r="M187" s="163"/>
      <c r="N187" s="163"/>
      <c r="O187" s="163"/>
      <c r="P187" s="163"/>
      <c r="Q187" s="163"/>
      <c r="R187" s="166"/>
      <c r="T187" s="167"/>
      <c r="U187" s="163"/>
      <c r="V187" s="163"/>
      <c r="W187" s="163"/>
      <c r="X187" s="163"/>
      <c r="Y187" s="163"/>
      <c r="Z187" s="163"/>
      <c r="AA187" s="168"/>
      <c r="AT187" s="169" t="s">
        <v>163</v>
      </c>
      <c r="AU187" s="169" t="s">
        <v>106</v>
      </c>
      <c r="AV187" s="10" t="s">
        <v>106</v>
      </c>
      <c r="AW187" s="10" t="s">
        <v>164</v>
      </c>
      <c r="AX187" s="10" t="s">
        <v>82</v>
      </c>
      <c r="AY187" s="169" t="s">
        <v>155</v>
      </c>
    </row>
    <row r="188" spans="2:65" s="11" customFormat="1" ht="22.5" customHeight="1">
      <c r="B188" s="170"/>
      <c r="C188" s="171"/>
      <c r="D188" s="171"/>
      <c r="E188" s="172" t="s">
        <v>21</v>
      </c>
      <c r="F188" s="251" t="s">
        <v>165</v>
      </c>
      <c r="G188" s="252"/>
      <c r="H188" s="252"/>
      <c r="I188" s="252"/>
      <c r="J188" s="171"/>
      <c r="K188" s="173">
        <v>42.024715</v>
      </c>
      <c r="L188" s="171"/>
      <c r="M188" s="171"/>
      <c r="N188" s="171"/>
      <c r="O188" s="171"/>
      <c r="P188" s="171"/>
      <c r="Q188" s="171"/>
      <c r="R188" s="174"/>
      <c r="T188" s="175"/>
      <c r="U188" s="171"/>
      <c r="V188" s="171"/>
      <c r="W188" s="171"/>
      <c r="X188" s="171"/>
      <c r="Y188" s="171"/>
      <c r="Z188" s="171"/>
      <c r="AA188" s="176"/>
      <c r="AT188" s="177" t="s">
        <v>163</v>
      </c>
      <c r="AU188" s="177" t="s">
        <v>106</v>
      </c>
      <c r="AV188" s="11" t="s">
        <v>160</v>
      </c>
      <c r="AW188" s="11" t="s">
        <v>164</v>
      </c>
      <c r="AX188" s="11" t="s">
        <v>23</v>
      </c>
      <c r="AY188" s="177" t="s">
        <v>155</v>
      </c>
    </row>
    <row r="189" spans="2:65" s="9" customFormat="1" ht="29.85" customHeight="1">
      <c r="B189" s="143"/>
      <c r="C189" s="144"/>
      <c r="D189" s="153" t="s">
        <v>119</v>
      </c>
      <c r="E189" s="153"/>
      <c r="F189" s="153"/>
      <c r="G189" s="153"/>
      <c r="H189" s="153"/>
      <c r="I189" s="153"/>
      <c r="J189" s="153"/>
      <c r="K189" s="153"/>
      <c r="L189" s="153"/>
      <c r="M189" s="153"/>
      <c r="N189" s="259">
        <f>BK189</f>
        <v>0</v>
      </c>
      <c r="O189" s="260"/>
      <c r="P189" s="260"/>
      <c r="Q189" s="260"/>
      <c r="R189" s="146"/>
      <c r="T189" s="147"/>
      <c r="U189" s="144"/>
      <c r="V189" s="144"/>
      <c r="W189" s="148">
        <f>SUM(W190:W202)</f>
        <v>0</v>
      </c>
      <c r="X189" s="144"/>
      <c r="Y189" s="148">
        <f>SUM(Y190:Y202)</f>
        <v>0</v>
      </c>
      <c r="Z189" s="144"/>
      <c r="AA189" s="149">
        <f>SUM(AA190:AA202)</f>
        <v>0</v>
      </c>
      <c r="AR189" s="150" t="s">
        <v>23</v>
      </c>
      <c r="AT189" s="151" t="s">
        <v>81</v>
      </c>
      <c r="AU189" s="151" t="s">
        <v>23</v>
      </c>
      <c r="AY189" s="150" t="s">
        <v>155</v>
      </c>
      <c r="BK189" s="152">
        <f>SUM(BK190:BK202)</f>
        <v>0</v>
      </c>
    </row>
    <row r="190" spans="2:65" s="1" customFormat="1" ht="22.5" customHeight="1">
      <c r="B190" s="32"/>
      <c r="C190" s="154" t="s">
        <v>240</v>
      </c>
      <c r="D190" s="154" t="s">
        <v>156</v>
      </c>
      <c r="E190" s="155" t="s">
        <v>241</v>
      </c>
      <c r="F190" s="247" t="s">
        <v>242</v>
      </c>
      <c r="G190" s="246"/>
      <c r="H190" s="246"/>
      <c r="I190" s="246"/>
      <c r="J190" s="156" t="s">
        <v>182</v>
      </c>
      <c r="K190" s="157">
        <v>223.93</v>
      </c>
      <c r="L190" s="248">
        <v>0</v>
      </c>
      <c r="M190" s="246"/>
      <c r="N190" s="245">
        <f>ROUND(L190*K190,3)</f>
        <v>0</v>
      </c>
      <c r="O190" s="246"/>
      <c r="P190" s="246"/>
      <c r="Q190" s="246"/>
      <c r="R190" s="34"/>
      <c r="T190" s="158" t="s">
        <v>21</v>
      </c>
      <c r="U190" s="41" t="s">
        <v>49</v>
      </c>
      <c r="V190" s="33"/>
      <c r="W190" s="159">
        <f>V190*K190</f>
        <v>0</v>
      </c>
      <c r="X190" s="159">
        <v>0</v>
      </c>
      <c r="Y190" s="159">
        <f>X190*K190</f>
        <v>0</v>
      </c>
      <c r="Z190" s="159">
        <v>0</v>
      </c>
      <c r="AA190" s="160">
        <f>Z190*K190</f>
        <v>0</v>
      </c>
      <c r="AR190" s="15" t="s">
        <v>160</v>
      </c>
      <c r="AT190" s="15" t="s">
        <v>156</v>
      </c>
      <c r="AU190" s="15" t="s">
        <v>106</v>
      </c>
      <c r="AY190" s="15" t="s">
        <v>155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5" t="s">
        <v>106</v>
      </c>
      <c r="BK190" s="161">
        <f>ROUND(L190*K190,3)</f>
        <v>0</v>
      </c>
      <c r="BL190" s="15" t="s">
        <v>160</v>
      </c>
      <c r="BM190" s="15" t="s">
        <v>243</v>
      </c>
    </row>
    <row r="191" spans="2:65" s="10" customFormat="1" ht="22.5" customHeight="1">
      <c r="B191" s="162"/>
      <c r="C191" s="163"/>
      <c r="D191" s="163"/>
      <c r="E191" s="164" t="s">
        <v>21</v>
      </c>
      <c r="F191" s="249" t="s">
        <v>244</v>
      </c>
      <c r="G191" s="250"/>
      <c r="H191" s="250"/>
      <c r="I191" s="250"/>
      <c r="J191" s="163"/>
      <c r="K191" s="165">
        <v>223.93</v>
      </c>
      <c r="L191" s="163"/>
      <c r="M191" s="163"/>
      <c r="N191" s="163"/>
      <c r="O191" s="163"/>
      <c r="P191" s="163"/>
      <c r="Q191" s="163"/>
      <c r="R191" s="166"/>
      <c r="T191" s="167"/>
      <c r="U191" s="163"/>
      <c r="V191" s="163"/>
      <c r="W191" s="163"/>
      <c r="X191" s="163"/>
      <c r="Y191" s="163"/>
      <c r="Z191" s="163"/>
      <c r="AA191" s="168"/>
      <c r="AT191" s="169" t="s">
        <v>163</v>
      </c>
      <c r="AU191" s="169" t="s">
        <v>106</v>
      </c>
      <c r="AV191" s="10" t="s">
        <v>106</v>
      </c>
      <c r="AW191" s="10" t="s">
        <v>164</v>
      </c>
      <c r="AX191" s="10" t="s">
        <v>82</v>
      </c>
      <c r="AY191" s="169" t="s">
        <v>155</v>
      </c>
    </row>
    <row r="192" spans="2:65" s="11" customFormat="1" ht="22.5" customHeight="1">
      <c r="B192" s="170"/>
      <c r="C192" s="171"/>
      <c r="D192" s="171"/>
      <c r="E192" s="172" t="s">
        <v>21</v>
      </c>
      <c r="F192" s="251" t="s">
        <v>165</v>
      </c>
      <c r="G192" s="252"/>
      <c r="H192" s="252"/>
      <c r="I192" s="252"/>
      <c r="J192" s="171"/>
      <c r="K192" s="173">
        <v>223.93</v>
      </c>
      <c r="L192" s="171"/>
      <c r="M192" s="171"/>
      <c r="N192" s="171"/>
      <c r="O192" s="171"/>
      <c r="P192" s="171"/>
      <c r="Q192" s="171"/>
      <c r="R192" s="174"/>
      <c r="T192" s="175"/>
      <c r="U192" s="171"/>
      <c r="V192" s="171"/>
      <c r="W192" s="171"/>
      <c r="X192" s="171"/>
      <c r="Y192" s="171"/>
      <c r="Z192" s="171"/>
      <c r="AA192" s="176"/>
      <c r="AT192" s="177" t="s">
        <v>163</v>
      </c>
      <c r="AU192" s="177" t="s">
        <v>106</v>
      </c>
      <c r="AV192" s="11" t="s">
        <v>160</v>
      </c>
      <c r="AW192" s="11" t="s">
        <v>164</v>
      </c>
      <c r="AX192" s="11" t="s">
        <v>23</v>
      </c>
      <c r="AY192" s="177" t="s">
        <v>155</v>
      </c>
    </row>
    <row r="193" spans="2:65" s="1" customFormat="1" ht="22.5" customHeight="1">
      <c r="B193" s="32"/>
      <c r="C193" s="154" t="s">
        <v>245</v>
      </c>
      <c r="D193" s="154" t="s">
        <v>156</v>
      </c>
      <c r="E193" s="155" t="s">
        <v>246</v>
      </c>
      <c r="F193" s="247" t="s">
        <v>247</v>
      </c>
      <c r="G193" s="246"/>
      <c r="H193" s="246"/>
      <c r="I193" s="246"/>
      <c r="J193" s="156" t="s">
        <v>182</v>
      </c>
      <c r="K193" s="157">
        <v>223.97499999999999</v>
      </c>
      <c r="L193" s="248">
        <v>0</v>
      </c>
      <c r="M193" s="246"/>
      <c r="N193" s="245">
        <f>ROUND(L193*K193,3)</f>
        <v>0</v>
      </c>
      <c r="O193" s="246"/>
      <c r="P193" s="246"/>
      <c r="Q193" s="246"/>
      <c r="R193" s="34"/>
      <c r="T193" s="158" t="s">
        <v>21</v>
      </c>
      <c r="U193" s="41" t="s">
        <v>49</v>
      </c>
      <c r="V193" s="33"/>
      <c r="W193" s="159">
        <f>V193*K193</f>
        <v>0</v>
      </c>
      <c r="X193" s="159">
        <v>0</v>
      </c>
      <c r="Y193" s="159">
        <f>X193*K193</f>
        <v>0</v>
      </c>
      <c r="Z193" s="159">
        <v>0</v>
      </c>
      <c r="AA193" s="160">
        <f>Z193*K193</f>
        <v>0</v>
      </c>
      <c r="AR193" s="15" t="s">
        <v>160</v>
      </c>
      <c r="AT193" s="15" t="s">
        <v>156</v>
      </c>
      <c r="AU193" s="15" t="s">
        <v>106</v>
      </c>
      <c r="AY193" s="15" t="s">
        <v>155</v>
      </c>
      <c r="BE193" s="101">
        <f>IF(U193="základní",N193,0)</f>
        <v>0</v>
      </c>
      <c r="BF193" s="101">
        <f>IF(U193="snížená",N193,0)</f>
        <v>0</v>
      </c>
      <c r="BG193" s="101">
        <f>IF(U193="zákl. přenesená",N193,0)</f>
        <v>0</v>
      </c>
      <c r="BH193" s="101">
        <f>IF(U193="sníž. přenesená",N193,0)</f>
        <v>0</v>
      </c>
      <c r="BI193" s="101">
        <f>IF(U193="nulová",N193,0)</f>
        <v>0</v>
      </c>
      <c r="BJ193" s="15" t="s">
        <v>106</v>
      </c>
      <c r="BK193" s="161">
        <f>ROUND(L193*K193,3)</f>
        <v>0</v>
      </c>
      <c r="BL193" s="15" t="s">
        <v>160</v>
      </c>
      <c r="BM193" s="15" t="s">
        <v>248</v>
      </c>
    </row>
    <row r="194" spans="2:65" s="1" customFormat="1" ht="44.25" customHeight="1">
      <c r="B194" s="32"/>
      <c r="C194" s="154" t="s">
        <v>249</v>
      </c>
      <c r="D194" s="154" t="s">
        <v>156</v>
      </c>
      <c r="E194" s="155" t="s">
        <v>250</v>
      </c>
      <c r="F194" s="247" t="s">
        <v>251</v>
      </c>
      <c r="G194" s="246"/>
      <c r="H194" s="246"/>
      <c r="I194" s="246"/>
      <c r="J194" s="156" t="s">
        <v>182</v>
      </c>
      <c r="K194" s="157">
        <v>223.97499999999999</v>
      </c>
      <c r="L194" s="248">
        <v>0</v>
      </c>
      <c r="M194" s="246"/>
      <c r="N194" s="245">
        <f>ROUND(L194*K194,3)</f>
        <v>0</v>
      </c>
      <c r="O194" s="246"/>
      <c r="P194" s="246"/>
      <c r="Q194" s="246"/>
      <c r="R194" s="34"/>
      <c r="T194" s="158" t="s">
        <v>21</v>
      </c>
      <c r="U194" s="41" t="s">
        <v>47</v>
      </c>
      <c r="V194" s="33"/>
      <c r="W194" s="159">
        <f>V194*K194</f>
        <v>0</v>
      </c>
      <c r="X194" s="159">
        <v>0</v>
      </c>
      <c r="Y194" s="159">
        <f>X194*K194</f>
        <v>0</v>
      </c>
      <c r="Z194" s="159">
        <v>0</v>
      </c>
      <c r="AA194" s="160">
        <f>Z194*K194</f>
        <v>0</v>
      </c>
      <c r="AR194" s="15" t="s">
        <v>160</v>
      </c>
      <c r="AT194" s="15" t="s">
        <v>156</v>
      </c>
      <c r="AU194" s="15" t="s">
        <v>106</v>
      </c>
      <c r="AY194" s="15" t="s">
        <v>155</v>
      </c>
      <c r="BE194" s="101">
        <f>IF(U194="základní",N194,0)</f>
        <v>0</v>
      </c>
      <c r="BF194" s="101">
        <f>IF(U194="snížená",N194,0)</f>
        <v>0</v>
      </c>
      <c r="BG194" s="101">
        <f>IF(U194="zákl. přenesená",N194,0)</f>
        <v>0</v>
      </c>
      <c r="BH194" s="101">
        <f>IF(U194="sníž. přenesená",N194,0)</f>
        <v>0</v>
      </c>
      <c r="BI194" s="101">
        <f>IF(U194="nulová",N194,0)</f>
        <v>0</v>
      </c>
      <c r="BJ194" s="15" t="s">
        <v>23</v>
      </c>
      <c r="BK194" s="161">
        <f>ROUND(L194*K194,3)</f>
        <v>0</v>
      </c>
      <c r="BL194" s="15" t="s">
        <v>160</v>
      </c>
      <c r="BM194" s="15" t="s">
        <v>252</v>
      </c>
    </row>
    <row r="195" spans="2:65" s="1" customFormat="1" ht="31.5" customHeight="1">
      <c r="B195" s="32"/>
      <c r="C195" s="154" t="s">
        <v>8</v>
      </c>
      <c r="D195" s="154" t="s">
        <v>156</v>
      </c>
      <c r="E195" s="155" t="s">
        <v>253</v>
      </c>
      <c r="F195" s="247" t="s">
        <v>254</v>
      </c>
      <c r="G195" s="246"/>
      <c r="H195" s="246"/>
      <c r="I195" s="246"/>
      <c r="J195" s="156" t="s">
        <v>182</v>
      </c>
      <c r="K195" s="157">
        <v>223.97499999999999</v>
      </c>
      <c r="L195" s="248">
        <v>0</v>
      </c>
      <c r="M195" s="246"/>
      <c r="N195" s="245">
        <f>ROUND(L195*K195,3)</f>
        <v>0</v>
      </c>
      <c r="O195" s="246"/>
      <c r="P195" s="246"/>
      <c r="Q195" s="246"/>
      <c r="R195" s="34"/>
      <c r="T195" s="158" t="s">
        <v>21</v>
      </c>
      <c r="U195" s="41" t="s">
        <v>49</v>
      </c>
      <c r="V195" s="33"/>
      <c r="W195" s="159">
        <f>V195*K195</f>
        <v>0</v>
      </c>
      <c r="X195" s="159">
        <v>0</v>
      </c>
      <c r="Y195" s="159">
        <f>X195*K195</f>
        <v>0</v>
      </c>
      <c r="Z195" s="159">
        <v>0</v>
      </c>
      <c r="AA195" s="160">
        <f>Z195*K195</f>
        <v>0</v>
      </c>
      <c r="AR195" s="15" t="s">
        <v>160</v>
      </c>
      <c r="AT195" s="15" t="s">
        <v>156</v>
      </c>
      <c r="AU195" s="15" t="s">
        <v>106</v>
      </c>
      <c r="AY195" s="15" t="s">
        <v>155</v>
      </c>
      <c r="BE195" s="101">
        <f>IF(U195="základní",N195,0)</f>
        <v>0</v>
      </c>
      <c r="BF195" s="101">
        <f>IF(U195="snížená",N195,0)</f>
        <v>0</v>
      </c>
      <c r="BG195" s="101">
        <f>IF(U195="zákl. přenesená",N195,0)</f>
        <v>0</v>
      </c>
      <c r="BH195" s="101">
        <f>IF(U195="sníž. přenesená",N195,0)</f>
        <v>0</v>
      </c>
      <c r="BI195" s="101">
        <f>IF(U195="nulová",N195,0)</f>
        <v>0</v>
      </c>
      <c r="BJ195" s="15" t="s">
        <v>106</v>
      </c>
      <c r="BK195" s="161">
        <f>ROUND(L195*K195,3)</f>
        <v>0</v>
      </c>
      <c r="BL195" s="15" t="s">
        <v>160</v>
      </c>
      <c r="BM195" s="15" t="s">
        <v>255</v>
      </c>
    </row>
    <row r="196" spans="2:65" s="1" customFormat="1" ht="31.5" customHeight="1">
      <c r="B196" s="32"/>
      <c r="C196" s="154" t="s">
        <v>256</v>
      </c>
      <c r="D196" s="154" t="s">
        <v>156</v>
      </c>
      <c r="E196" s="155" t="s">
        <v>257</v>
      </c>
      <c r="F196" s="247" t="s">
        <v>258</v>
      </c>
      <c r="G196" s="246"/>
      <c r="H196" s="246"/>
      <c r="I196" s="246"/>
      <c r="J196" s="156" t="s">
        <v>182</v>
      </c>
      <c r="K196" s="157">
        <v>1343.85</v>
      </c>
      <c r="L196" s="248">
        <v>0</v>
      </c>
      <c r="M196" s="246"/>
      <c r="N196" s="245">
        <f>ROUND(L196*K196,3)</f>
        <v>0</v>
      </c>
      <c r="O196" s="246"/>
      <c r="P196" s="246"/>
      <c r="Q196" s="246"/>
      <c r="R196" s="34"/>
      <c r="T196" s="158" t="s">
        <v>21</v>
      </c>
      <c r="U196" s="41" t="s">
        <v>49</v>
      </c>
      <c r="V196" s="33"/>
      <c r="W196" s="159">
        <f>V196*K196</f>
        <v>0</v>
      </c>
      <c r="X196" s="159">
        <v>0</v>
      </c>
      <c r="Y196" s="159">
        <f>X196*K196</f>
        <v>0</v>
      </c>
      <c r="Z196" s="159">
        <v>0</v>
      </c>
      <c r="AA196" s="160">
        <f>Z196*K196</f>
        <v>0</v>
      </c>
      <c r="AR196" s="15" t="s">
        <v>160</v>
      </c>
      <c r="AT196" s="15" t="s">
        <v>156</v>
      </c>
      <c r="AU196" s="15" t="s">
        <v>106</v>
      </c>
      <c r="AY196" s="15" t="s">
        <v>155</v>
      </c>
      <c r="BE196" s="101">
        <f>IF(U196="základní",N196,0)</f>
        <v>0</v>
      </c>
      <c r="BF196" s="101">
        <f>IF(U196="snížená",N196,0)</f>
        <v>0</v>
      </c>
      <c r="BG196" s="101">
        <f>IF(U196="zákl. přenesená",N196,0)</f>
        <v>0</v>
      </c>
      <c r="BH196" s="101">
        <f>IF(U196="sníž. přenesená",N196,0)</f>
        <v>0</v>
      </c>
      <c r="BI196" s="101">
        <f>IF(U196="nulová",N196,0)</f>
        <v>0</v>
      </c>
      <c r="BJ196" s="15" t="s">
        <v>106</v>
      </c>
      <c r="BK196" s="161">
        <f>ROUND(L196*K196,3)</f>
        <v>0</v>
      </c>
      <c r="BL196" s="15" t="s">
        <v>160</v>
      </c>
      <c r="BM196" s="15" t="s">
        <v>259</v>
      </c>
    </row>
    <row r="197" spans="2:65" s="1" customFormat="1" ht="22.5" customHeight="1">
      <c r="B197" s="32"/>
      <c r="C197" s="154" t="s">
        <v>260</v>
      </c>
      <c r="D197" s="154" t="s">
        <v>156</v>
      </c>
      <c r="E197" s="155" t="s">
        <v>261</v>
      </c>
      <c r="F197" s="247" t="s">
        <v>262</v>
      </c>
      <c r="G197" s="246"/>
      <c r="H197" s="246"/>
      <c r="I197" s="246"/>
      <c r="J197" s="156" t="s">
        <v>182</v>
      </c>
      <c r="K197" s="157">
        <v>201.53700000000001</v>
      </c>
      <c r="L197" s="248">
        <v>0</v>
      </c>
      <c r="M197" s="246"/>
      <c r="N197" s="245">
        <f>ROUND(L197*K197,3)</f>
        <v>0</v>
      </c>
      <c r="O197" s="246"/>
      <c r="P197" s="246"/>
      <c r="Q197" s="246"/>
      <c r="R197" s="34"/>
      <c r="T197" s="158" t="s">
        <v>21</v>
      </c>
      <c r="U197" s="41" t="s">
        <v>49</v>
      </c>
      <c r="V197" s="33"/>
      <c r="W197" s="159">
        <f>V197*K197</f>
        <v>0</v>
      </c>
      <c r="X197" s="159">
        <v>0</v>
      </c>
      <c r="Y197" s="159">
        <f>X197*K197</f>
        <v>0</v>
      </c>
      <c r="Z197" s="159">
        <v>0</v>
      </c>
      <c r="AA197" s="160">
        <f>Z197*K197</f>
        <v>0</v>
      </c>
      <c r="AR197" s="15" t="s">
        <v>160</v>
      </c>
      <c r="AT197" s="15" t="s">
        <v>156</v>
      </c>
      <c r="AU197" s="15" t="s">
        <v>106</v>
      </c>
      <c r="AY197" s="15" t="s">
        <v>155</v>
      </c>
      <c r="BE197" s="101">
        <f>IF(U197="základní",N197,0)</f>
        <v>0</v>
      </c>
      <c r="BF197" s="101">
        <f>IF(U197="snížená",N197,0)</f>
        <v>0</v>
      </c>
      <c r="BG197" s="101">
        <f>IF(U197="zákl. přenesená",N197,0)</f>
        <v>0</v>
      </c>
      <c r="BH197" s="101">
        <f>IF(U197="sníž. přenesená",N197,0)</f>
        <v>0</v>
      </c>
      <c r="BI197" s="101">
        <f>IF(U197="nulová",N197,0)</f>
        <v>0</v>
      </c>
      <c r="BJ197" s="15" t="s">
        <v>106</v>
      </c>
      <c r="BK197" s="161">
        <f>ROUND(L197*K197,3)</f>
        <v>0</v>
      </c>
      <c r="BL197" s="15" t="s">
        <v>160</v>
      </c>
      <c r="BM197" s="15" t="s">
        <v>263</v>
      </c>
    </row>
    <row r="198" spans="2:65" s="10" customFormat="1" ht="22.5" customHeight="1">
      <c r="B198" s="162"/>
      <c r="C198" s="163"/>
      <c r="D198" s="163"/>
      <c r="E198" s="164" t="s">
        <v>21</v>
      </c>
      <c r="F198" s="249" t="s">
        <v>264</v>
      </c>
      <c r="G198" s="250"/>
      <c r="H198" s="250"/>
      <c r="I198" s="250"/>
      <c r="J198" s="163"/>
      <c r="K198" s="165">
        <v>201.53700000000001</v>
      </c>
      <c r="L198" s="163"/>
      <c r="M198" s="163"/>
      <c r="N198" s="163"/>
      <c r="O198" s="163"/>
      <c r="P198" s="163"/>
      <c r="Q198" s="163"/>
      <c r="R198" s="166"/>
      <c r="T198" s="167"/>
      <c r="U198" s="163"/>
      <c r="V198" s="163"/>
      <c r="W198" s="163"/>
      <c r="X198" s="163"/>
      <c r="Y198" s="163"/>
      <c r="Z198" s="163"/>
      <c r="AA198" s="168"/>
      <c r="AT198" s="169" t="s">
        <v>163</v>
      </c>
      <c r="AU198" s="169" t="s">
        <v>106</v>
      </c>
      <c r="AV198" s="10" t="s">
        <v>106</v>
      </c>
      <c r="AW198" s="10" t="s">
        <v>164</v>
      </c>
      <c r="AX198" s="10" t="s">
        <v>82</v>
      </c>
      <c r="AY198" s="169" t="s">
        <v>155</v>
      </c>
    </row>
    <row r="199" spans="2:65" s="11" customFormat="1" ht="22.5" customHeight="1">
      <c r="B199" s="170"/>
      <c r="C199" s="171"/>
      <c r="D199" s="171"/>
      <c r="E199" s="172" t="s">
        <v>21</v>
      </c>
      <c r="F199" s="251" t="s">
        <v>165</v>
      </c>
      <c r="G199" s="252"/>
      <c r="H199" s="252"/>
      <c r="I199" s="252"/>
      <c r="J199" s="171"/>
      <c r="K199" s="173">
        <v>201.53700000000001</v>
      </c>
      <c r="L199" s="171"/>
      <c r="M199" s="171"/>
      <c r="N199" s="171"/>
      <c r="O199" s="171"/>
      <c r="P199" s="171"/>
      <c r="Q199" s="171"/>
      <c r="R199" s="174"/>
      <c r="T199" s="175"/>
      <c r="U199" s="171"/>
      <c r="V199" s="171"/>
      <c r="W199" s="171"/>
      <c r="X199" s="171"/>
      <c r="Y199" s="171"/>
      <c r="Z199" s="171"/>
      <c r="AA199" s="176"/>
      <c r="AT199" s="177" t="s">
        <v>163</v>
      </c>
      <c r="AU199" s="177" t="s">
        <v>106</v>
      </c>
      <c r="AV199" s="11" t="s">
        <v>160</v>
      </c>
      <c r="AW199" s="11" t="s">
        <v>164</v>
      </c>
      <c r="AX199" s="11" t="s">
        <v>23</v>
      </c>
      <c r="AY199" s="177" t="s">
        <v>155</v>
      </c>
    </row>
    <row r="200" spans="2:65" s="1" customFormat="1" ht="22.5" customHeight="1">
      <c r="B200" s="32"/>
      <c r="C200" s="154" t="s">
        <v>265</v>
      </c>
      <c r="D200" s="154" t="s">
        <v>156</v>
      </c>
      <c r="E200" s="155" t="s">
        <v>266</v>
      </c>
      <c r="F200" s="247" t="s">
        <v>267</v>
      </c>
      <c r="G200" s="246"/>
      <c r="H200" s="246"/>
      <c r="I200" s="246"/>
      <c r="J200" s="156" t="s">
        <v>182</v>
      </c>
      <c r="K200" s="157">
        <v>22.393000000000001</v>
      </c>
      <c r="L200" s="248">
        <v>0</v>
      </c>
      <c r="M200" s="246"/>
      <c r="N200" s="245">
        <f>ROUND(L200*K200,3)</f>
        <v>0</v>
      </c>
      <c r="O200" s="246"/>
      <c r="P200" s="246"/>
      <c r="Q200" s="246"/>
      <c r="R200" s="34"/>
      <c r="T200" s="158" t="s">
        <v>21</v>
      </c>
      <c r="U200" s="41" t="s">
        <v>49</v>
      </c>
      <c r="V200" s="33"/>
      <c r="W200" s="159">
        <f>V200*K200</f>
        <v>0</v>
      </c>
      <c r="X200" s="159">
        <v>0</v>
      </c>
      <c r="Y200" s="159">
        <f>X200*K200</f>
        <v>0</v>
      </c>
      <c r="Z200" s="159">
        <v>0</v>
      </c>
      <c r="AA200" s="160">
        <f>Z200*K200</f>
        <v>0</v>
      </c>
      <c r="AR200" s="15" t="s">
        <v>160</v>
      </c>
      <c r="AT200" s="15" t="s">
        <v>156</v>
      </c>
      <c r="AU200" s="15" t="s">
        <v>106</v>
      </c>
      <c r="AY200" s="15" t="s">
        <v>155</v>
      </c>
      <c r="BE200" s="101">
        <f>IF(U200="základní",N200,0)</f>
        <v>0</v>
      </c>
      <c r="BF200" s="101">
        <f>IF(U200="snížená",N200,0)</f>
        <v>0</v>
      </c>
      <c r="BG200" s="101">
        <f>IF(U200="zákl. přenesená",N200,0)</f>
        <v>0</v>
      </c>
      <c r="BH200" s="101">
        <f>IF(U200="sníž. přenesená",N200,0)</f>
        <v>0</v>
      </c>
      <c r="BI200" s="101">
        <f>IF(U200="nulová",N200,0)</f>
        <v>0</v>
      </c>
      <c r="BJ200" s="15" t="s">
        <v>106</v>
      </c>
      <c r="BK200" s="161">
        <f>ROUND(L200*K200,3)</f>
        <v>0</v>
      </c>
      <c r="BL200" s="15" t="s">
        <v>160</v>
      </c>
      <c r="BM200" s="15" t="s">
        <v>268</v>
      </c>
    </row>
    <row r="201" spans="2:65" s="10" customFormat="1" ht="22.5" customHeight="1">
      <c r="B201" s="162"/>
      <c r="C201" s="163"/>
      <c r="D201" s="163"/>
      <c r="E201" s="164" t="s">
        <v>21</v>
      </c>
      <c r="F201" s="249" t="s">
        <v>269</v>
      </c>
      <c r="G201" s="250"/>
      <c r="H201" s="250"/>
      <c r="I201" s="250"/>
      <c r="J201" s="163"/>
      <c r="K201" s="165">
        <v>22.393000000000001</v>
      </c>
      <c r="L201" s="163"/>
      <c r="M201" s="163"/>
      <c r="N201" s="163"/>
      <c r="O201" s="163"/>
      <c r="P201" s="163"/>
      <c r="Q201" s="163"/>
      <c r="R201" s="166"/>
      <c r="T201" s="167"/>
      <c r="U201" s="163"/>
      <c r="V201" s="163"/>
      <c r="W201" s="163"/>
      <c r="X201" s="163"/>
      <c r="Y201" s="163"/>
      <c r="Z201" s="163"/>
      <c r="AA201" s="168"/>
      <c r="AT201" s="169" t="s">
        <v>163</v>
      </c>
      <c r="AU201" s="169" t="s">
        <v>106</v>
      </c>
      <c r="AV201" s="10" t="s">
        <v>106</v>
      </c>
      <c r="AW201" s="10" t="s">
        <v>164</v>
      </c>
      <c r="AX201" s="10" t="s">
        <v>82</v>
      </c>
      <c r="AY201" s="169" t="s">
        <v>155</v>
      </c>
    </row>
    <row r="202" spans="2:65" s="11" customFormat="1" ht="22.5" customHeight="1">
      <c r="B202" s="170"/>
      <c r="C202" s="171"/>
      <c r="D202" s="171"/>
      <c r="E202" s="172" t="s">
        <v>21</v>
      </c>
      <c r="F202" s="251" t="s">
        <v>165</v>
      </c>
      <c r="G202" s="252"/>
      <c r="H202" s="252"/>
      <c r="I202" s="252"/>
      <c r="J202" s="171"/>
      <c r="K202" s="173">
        <v>22.393000000000001</v>
      </c>
      <c r="L202" s="171"/>
      <c r="M202" s="171"/>
      <c r="N202" s="171"/>
      <c r="O202" s="171"/>
      <c r="P202" s="171"/>
      <c r="Q202" s="171"/>
      <c r="R202" s="174"/>
      <c r="T202" s="175"/>
      <c r="U202" s="171"/>
      <c r="V202" s="171"/>
      <c r="W202" s="171"/>
      <c r="X202" s="171"/>
      <c r="Y202" s="171"/>
      <c r="Z202" s="171"/>
      <c r="AA202" s="176"/>
      <c r="AT202" s="177" t="s">
        <v>163</v>
      </c>
      <c r="AU202" s="177" t="s">
        <v>106</v>
      </c>
      <c r="AV202" s="11" t="s">
        <v>160</v>
      </c>
      <c r="AW202" s="11" t="s">
        <v>164</v>
      </c>
      <c r="AX202" s="11" t="s">
        <v>23</v>
      </c>
      <c r="AY202" s="177" t="s">
        <v>155</v>
      </c>
    </row>
    <row r="203" spans="2:65" s="9" customFormat="1" ht="29.85" customHeight="1">
      <c r="B203" s="143"/>
      <c r="C203" s="144"/>
      <c r="D203" s="153" t="s">
        <v>120</v>
      </c>
      <c r="E203" s="153"/>
      <c r="F203" s="153"/>
      <c r="G203" s="153"/>
      <c r="H203" s="153"/>
      <c r="I203" s="153"/>
      <c r="J203" s="153"/>
      <c r="K203" s="153"/>
      <c r="L203" s="153"/>
      <c r="M203" s="153"/>
      <c r="N203" s="259">
        <f>BK203</f>
        <v>0</v>
      </c>
      <c r="O203" s="260"/>
      <c r="P203" s="260"/>
      <c r="Q203" s="260"/>
      <c r="R203" s="146"/>
      <c r="T203" s="147"/>
      <c r="U203" s="144"/>
      <c r="V203" s="144"/>
      <c r="W203" s="148">
        <f>W204</f>
        <v>0</v>
      </c>
      <c r="X203" s="144"/>
      <c r="Y203" s="148">
        <f>Y204</f>
        <v>0</v>
      </c>
      <c r="Z203" s="144"/>
      <c r="AA203" s="149">
        <f>AA204</f>
        <v>0</v>
      </c>
      <c r="AR203" s="150" t="s">
        <v>23</v>
      </c>
      <c r="AT203" s="151" t="s">
        <v>81</v>
      </c>
      <c r="AU203" s="151" t="s">
        <v>23</v>
      </c>
      <c r="AY203" s="150" t="s">
        <v>155</v>
      </c>
      <c r="BK203" s="152">
        <f>BK204</f>
        <v>0</v>
      </c>
    </row>
    <row r="204" spans="2:65" s="1" customFormat="1" ht="22.5" customHeight="1">
      <c r="B204" s="32"/>
      <c r="C204" s="154" t="s">
        <v>270</v>
      </c>
      <c r="D204" s="154" t="s">
        <v>156</v>
      </c>
      <c r="E204" s="155" t="s">
        <v>271</v>
      </c>
      <c r="F204" s="247" t="s">
        <v>272</v>
      </c>
      <c r="G204" s="246"/>
      <c r="H204" s="246"/>
      <c r="I204" s="246"/>
      <c r="J204" s="156" t="s">
        <v>182</v>
      </c>
      <c r="K204" s="157">
        <v>27.731000000000002</v>
      </c>
      <c r="L204" s="248">
        <v>0</v>
      </c>
      <c r="M204" s="246"/>
      <c r="N204" s="245">
        <f>ROUND(L204*K204,3)</f>
        <v>0</v>
      </c>
      <c r="O204" s="246"/>
      <c r="P204" s="246"/>
      <c r="Q204" s="246"/>
      <c r="R204" s="34"/>
      <c r="T204" s="158" t="s">
        <v>21</v>
      </c>
      <c r="U204" s="41" t="s">
        <v>47</v>
      </c>
      <c r="V204" s="33"/>
      <c r="W204" s="159">
        <f>V204*K204</f>
        <v>0</v>
      </c>
      <c r="X204" s="159">
        <v>0</v>
      </c>
      <c r="Y204" s="159">
        <f>X204*K204</f>
        <v>0</v>
      </c>
      <c r="Z204" s="159">
        <v>0</v>
      </c>
      <c r="AA204" s="160">
        <f>Z204*K204</f>
        <v>0</v>
      </c>
      <c r="AR204" s="15" t="s">
        <v>160</v>
      </c>
      <c r="AT204" s="15" t="s">
        <v>156</v>
      </c>
      <c r="AU204" s="15" t="s">
        <v>106</v>
      </c>
      <c r="AY204" s="15" t="s">
        <v>155</v>
      </c>
      <c r="BE204" s="101">
        <f>IF(U204="základní",N204,0)</f>
        <v>0</v>
      </c>
      <c r="BF204" s="101">
        <f>IF(U204="snížená",N204,0)</f>
        <v>0</v>
      </c>
      <c r="BG204" s="101">
        <f>IF(U204="zákl. přenesená",N204,0)</f>
        <v>0</v>
      </c>
      <c r="BH204" s="101">
        <f>IF(U204="sníž. přenesená",N204,0)</f>
        <v>0</v>
      </c>
      <c r="BI204" s="101">
        <f>IF(U204="nulová",N204,0)</f>
        <v>0</v>
      </c>
      <c r="BJ204" s="15" t="s">
        <v>23</v>
      </c>
      <c r="BK204" s="161">
        <f>ROUND(L204*K204,3)</f>
        <v>0</v>
      </c>
      <c r="BL204" s="15" t="s">
        <v>160</v>
      </c>
      <c r="BM204" s="15" t="s">
        <v>273</v>
      </c>
    </row>
    <row r="205" spans="2:65" s="9" customFormat="1" ht="37.35" customHeight="1">
      <c r="B205" s="143"/>
      <c r="C205" s="144"/>
      <c r="D205" s="145" t="s">
        <v>121</v>
      </c>
      <c r="E205" s="145"/>
      <c r="F205" s="145"/>
      <c r="G205" s="145"/>
      <c r="H205" s="145"/>
      <c r="I205" s="145"/>
      <c r="J205" s="145"/>
      <c r="K205" s="145"/>
      <c r="L205" s="145"/>
      <c r="M205" s="145"/>
      <c r="N205" s="265">
        <f>BK205</f>
        <v>0</v>
      </c>
      <c r="O205" s="266"/>
      <c r="P205" s="266"/>
      <c r="Q205" s="266"/>
      <c r="R205" s="146"/>
      <c r="T205" s="147"/>
      <c r="U205" s="144"/>
      <c r="V205" s="144"/>
      <c r="W205" s="148">
        <f>W206+W345+W369+W382+W388+W400+W410</f>
        <v>0</v>
      </c>
      <c r="X205" s="144"/>
      <c r="Y205" s="148">
        <f>Y206+Y345+Y369+Y382+Y388+Y400+Y410</f>
        <v>12.778116639999997</v>
      </c>
      <c r="Z205" s="144"/>
      <c r="AA205" s="149">
        <f>AA206+AA345+AA369+AA382+AA388+AA400+AA410</f>
        <v>131.51993700000003</v>
      </c>
      <c r="AR205" s="150" t="s">
        <v>106</v>
      </c>
      <c r="AT205" s="151" t="s">
        <v>81</v>
      </c>
      <c r="AU205" s="151" t="s">
        <v>82</v>
      </c>
      <c r="AY205" s="150" t="s">
        <v>155</v>
      </c>
      <c r="BK205" s="152">
        <f>BK206+BK345+BK369+BK382+BK388+BK400+BK410</f>
        <v>0</v>
      </c>
    </row>
    <row r="206" spans="2:65" s="9" customFormat="1" ht="19.899999999999999" customHeight="1">
      <c r="B206" s="143"/>
      <c r="C206" s="144"/>
      <c r="D206" s="153" t="s">
        <v>122</v>
      </c>
      <c r="E206" s="153"/>
      <c r="F206" s="153"/>
      <c r="G206" s="153"/>
      <c r="H206" s="153"/>
      <c r="I206" s="153"/>
      <c r="J206" s="153"/>
      <c r="K206" s="153"/>
      <c r="L206" s="153"/>
      <c r="M206" s="153"/>
      <c r="N206" s="259">
        <f>BK206</f>
        <v>0</v>
      </c>
      <c r="O206" s="260"/>
      <c r="P206" s="260"/>
      <c r="Q206" s="260"/>
      <c r="R206" s="146"/>
      <c r="T206" s="147"/>
      <c r="U206" s="144"/>
      <c r="V206" s="144"/>
      <c r="W206" s="148">
        <f>SUM(W207:W344)</f>
        <v>0</v>
      </c>
      <c r="X206" s="144"/>
      <c r="Y206" s="148">
        <f>SUM(Y207:Y344)</f>
        <v>5.5212197399999994</v>
      </c>
      <c r="Z206" s="144"/>
      <c r="AA206" s="149">
        <f>SUM(AA207:AA344)</f>
        <v>131.19343900000001</v>
      </c>
      <c r="AR206" s="150" t="s">
        <v>106</v>
      </c>
      <c r="AT206" s="151" t="s">
        <v>81</v>
      </c>
      <c r="AU206" s="151" t="s">
        <v>23</v>
      </c>
      <c r="AY206" s="150" t="s">
        <v>155</v>
      </c>
      <c r="BK206" s="152">
        <f>SUM(BK207:BK344)</f>
        <v>0</v>
      </c>
    </row>
    <row r="207" spans="2:65" s="1" customFormat="1" ht="31.5" customHeight="1">
      <c r="B207" s="32"/>
      <c r="C207" s="154" t="s">
        <v>274</v>
      </c>
      <c r="D207" s="154" t="s">
        <v>156</v>
      </c>
      <c r="E207" s="155" t="s">
        <v>275</v>
      </c>
      <c r="F207" s="247" t="s">
        <v>276</v>
      </c>
      <c r="G207" s="246"/>
      <c r="H207" s="246"/>
      <c r="I207" s="246"/>
      <c r="J207" s="156" t="s">
        <v>277</v>
      </c>
      <c r="K207" s="157">
        <v>14</v>
      </c>
      <c r="L207" s="248">
        <v>0</v>
      </c>
      <c r="M207" s="246"/>
      <c r="N207" s="245">
        <f>ROUND(L207*K207,3)</f>
        <v>0</v>
      </c>
      <c r="O207" s="246"/>
      <c r="P207" s="246"/>
      <c r="Q207" s="246"/>
      <c r="R207" s="34"/>
      <c r="T207" s="158" t="s">
        <v>21</v>
      </c>
      <c r="U207" s="41" t="s">
        <v>47</v>
      </c>
      <c r="V207" s="33"/>
      <c r="W207" s="159">
        <f>V207*K207</f>
        <v>0</v>
      </c>
      <c r="X207" s="159">
        <v>8.5999999999999998E-4</v>
      </c>
      <c r="Y207" s="159">
        <f>X207*K207</f>
        <v>1.204E-2</v>
      </c>
      <c r="Z207" s="159">
        <v>0</v>
      </c>
      <c r="AA207" s="160">
        <f>Z207*K207</f>
        <v>0</v>
      </c>
      <c r="AR207" s="15" t="s">
        <v>230</v>
      </c>
      <c r="AT207" s="15" t="s">
        <v>156</v>
      </c>
      <c r="AU207" s="15" t="s">
        <v>106</v>
      </c>
      <c r="AY207" s="15" t="s">
        <v>155</v>
      </c>
      <c r="BE207" s="101">
        <f>IF(U207="základní",N207,0)</f>
        <v>0</v>
      </c>
      <c r="BF207" s="101">
        <f>IF(U207="snížená",N207,0)</f>
        <v>0</v>
      </c>
      <c r="BG207" s="101">
        <f>IF(U207="zákl. přenesená",N207,0)</f>
        <v>0</v>
      </c>
      <c r="BH207" s="101">
        <f>IF(U207="sníž. přenesená",N207,0)</f>
        <v>0</v>
      </c>
      <c r="BI207" s="101">
        <f>IF(U207="nulová",N207,0)</f>
        <v>0</v>
      </c>
      <c r="BJ207" s="15" t="s">
        <v>23</v>
      </c>
      <c r="BK207" s="161">
        <f>ROUND(L207*K207,3)</f>
        <v>0</v>
      </c>
      <c r="BL207" s="15" t="s">
        <v>230</v>
      </c>
      <c r="BM207" s="15" t="s">
        <v>278</v>
      </c>
    </row>
    <row r="208" spans="2:65" s="10" customFormat="1" ht="22.5" customHeight="1">
      <c r="B208" s="162"/>
      <c r="C208" s="163"/>
      <c r="D208" s="163"/>
      <c r="E208" s="164" t="s">
        <v>21</v>
      </c>
      <c r="F208" s="249" t="s">
        <v>279</v>
      </c>
      <c r="G208" s="250"/>
      <c r="H208" s="250"/>
      <c r="I208" s="250"/>
      <c r="J208" s="163"/>
      <c r="K208" s="165">
        <v>4</v>
      </c>
      <c r="L208" s="163"/>
      <c r="M208" s="163"/>
      <c r="N208" s="163"/>
      <c r="O208" s="163"/>
      <c r="P208" s="163"/>
      <c r="Q208" s="163"/>
      <c r="R208" s="166"/>
      <c r="T208" s="167"/>
      <c r="U208" s="163"/>
      <c r="V208" s="163"/>
      <c r="W208" s="163"/>
      <c r="X208" s="163"/>
      <c r="Y208" s="163"/>
      <c r="Z208" s="163"/>
      <c r="AA208" s="168"/>
      <c r="AT208" s="169" t="s">
        <v>163</v>
      </c>
      <c r="AU208" s="169" t="s">
        <v>106</v>
      </c>
      <c r="AV208" s="10" t="s">
        <v>106</v>
      </c>
      <c r="AW208" s="10" t="s">
        <v>164</v>
      </c>
      <c r="AX208" s="10" t="s">
        <v>82</v>
      </c>
      <c r="AY208" s="169" t="s">
        <v>155</v>
      </c>
    </row>
    <row r="209" spans="2:65" s="10" customFormat="1" ht="22.5" customHeight="1">
      <c r="B209" s="162"/>
      <c r="C209" s="163"/>
      <c r="D209" s="163"/>
      <c r="E209" s="164" t="s">
        <v>21</v>
      </c>
      <c r="F209" s="253" t="s">
        <v>280</v>
      </c>
      <c r="G209" s="250"/>
      <c r="H209" s="250"/>
      <c r="I209" s="250"/>
      <c r="J209" s="163"/>
      <c r="K209" s="165">
        <v>10</v>
      </c>
      <c r="L209" s="163"/>
      <c r="M209" s="163"/>
      <c r="N209" s="163"/>
      <c r="O209" s="163"/>
      <c r="P209" s="163"/>
      <c r="Q209" s="163"/>
      <c r="R209" s="166"/>
      <c r="T209" s="167"/>
      <c r="U209" s="163"/>
      <c r="V209" s="163"/>
      <c r="W209" s="163"/>
      <c r="X209" s="163"/>
      <c r="Y209" s="163"/>
      <c r="Z209" s="163"/>
      <c r="AA209" s="168"/>
      <c r="AT209" s="169" t="s">
        <v>163</v>
      </c>
      <c r="AU209" s="169" t="s">
        <v>106</v>
      </c>
      <c r="AV209" s="10" t="s">
        <v>106</v>
      </c>
      <c r="AW209" s="10" t="s">
        <v>164</v>
      </c>
      <c r="AX209" s="10" t="s">
        <v>82</v>
      </c>
      <c r="AY209" s="169" t="s">
        <v>155</v>
      </c>
    </row>
    <row r="210" spans="2:65" s="11" customFormat="1" ht="22.5" customHeight="1">
      <c r="B210" s="170"/>
      <c r="C210" s="171"/>
      <c r="D210" s="171"/>
      <c r="E210" s="172" t="s">
        <v>21</v>
      </c>
      <c r="F210" s="251" t="s">
        <v>165</v>
      </c>
      <c r="G210" s="252"/>
      <c r="H210" s="252"/>
      <c r="I210" s="252"/>
      <c r="J210" s="171"/>
      <c r="K210" s="173">
        <v>14</v>
      </c>
      <c r="L210" s="171"/>
      <c r="M210" s="171"/>
      <c r="N210" s="171"/>
      <c r="O210" s="171"/>
      <c r="P210" s="171"/>
      <c r="Q210" s="171"/>
      <c r="R210" s="174"/>
      <c r="T210" s="175"/>
      <c r="U210" s="171"/>
      <c r="V210" s="171"/>
      <c r="W210" s="171"/>
      <c r="X210" s="171"/>
      <c r="Y210" s="171"/>
      <c r="Z210" s="171"/>
      <c r="AA210" s="176"/>
      <c r="AT210" s="177" t="s">
        <v>163</v>
      </c>
      <c r="AU210" s="177" t="s">
        <v>106</v>
      </c>
      <c r="AV210" s="11" t="s">
        <v>160</v>
      </c>
      <c r="AW210" s="11" t="s">
        <v>164</v>
      </c>
      <c r="AX210" s="11" t="s">
        <v>23</v>
      </c>
      <c r="AY210" s="177" t="s">
        <v>155</v>
      </c>
    </row>
    <row r="211" spans="2:65" s="1" customFormat="1" ht="44.25" customHeight="1">
      <c r="B211" s="32"/>
      <c r="C211" s="178" t="s">
        <v>281</v>
      </c>
      <c r="D211" s="178" t="s">
        <v>282</v>
      </c>
      <c r="E211" s="179" t="s">
        <v>283</v>
      </c>
      <c r="F211" s="257" t="s">
        <v>284</v>
      </c>
      <c r="G211" s="255"/>
      <c r="H211" s="255"/>
      <c r="I211" s="255"/>
      <c r="J211" s="180" t="s">
        <v>277</v>
      </c>
      <c r="K211" s="181">
        <v>4</v>
      </c>
      <c r="L211" s="254">
        <v>0</v>
      </c>
      <c r="M211" s="255"/>
      <c r="N211" s="256">
        <f>ROUND(L211*K211,3)</f>
        <v>0</v>
      </c>
      <c r="O211" s="246"/>
      <c r="P211" s="246"/>
      <c r="Q211" s="246"/>
      <c r="R211" s="34"/>
      <c r="T211" s="158" t="s">
        <v>21</v>
      </c>
      <c r="U211" s="41" t="s">
        <v>47</v>
      </c>
      <c r="V211" s="33"/>
      <c r="W211" s="159">
        <f>V211*K211</f>
        <v>0</v>
      </c>
      <c r="X211" s="159">
        <v>1.2999999999999999E-2</v>
      </c>
      <c r="Y211" s="159">
        <f>X211*K211</f>
        <v>5.1999999999999998E-2</v>
      </c>
      <c r="Z211" s="159">
        <v>0</v>
      </c>
      <c r="AA211" s="160">
        <f>Z211*K211</f>
        <v>0</v>
      </c>
      <c r="AR211" s="15" t="s">
        <v>285</v>
      </c>
      <c r="AT211" s="15" t="s">
        <v>282</v>
      </c>
      <c r="AU211" s="15" t="s">
        <v>106</v>
      </c>
      <c r="AY211" s="15" t="s">
        <v>155</v>
      </c>
      <c r="BE211" s="101">
        <f>IF(U211="základní",N211,0)</f>
        <v>0</v>
      </c>
      <c r="BF211" s="101">
        <f>IF(U211="snížená",N211,0)</f>
        <v>0</v>
      </c>
      <c r="BG211" s="101">
        <f>IF(U211="zákl. přenesená",N211,0)</f>
        <v>0</v>
      </c>
      <c r="BH211" s="101">
        <f>IF(U211="sníž. přenesená",N211,0)</f>
        <v>0</v>
      </c>
      <c r="BI211" s="101">
        <f>IF(U211="nulová",N211,0)</f>
        <v>0</v>
      </c>
      <c r="BJ211" s="15" t="s">
        <v>23</v>
      </c>
      <c r="BK211" s="161">
        <f>ROUND(L211*K211,3)</f>
        <v>0</v>
      </c>
      <c r="BL211" s="15" t="s">
        <v>230</v>
      </c>
      <c r="BM211" s="15" t="s">
        <v>286</v>
      </c>
    </row>
    <row r="212" spans="2:65" s="10" customFormat="1" ht="22.5" customHeight="1">
      <c r="B212" s="162"/>
      <c r="C212" s="163"/>
      <c r="D212" s="163"/>
      <c r="E212" s="164" t="s">
        <v>21</v>
      </c>
      <c r="F212" s="249" t="s">
        <v>287</v>
      </c>
      <c r="G212" s="250"/>
      <c r="H212" s="250"/>
      <c r="I212" s="250"/>
      <c r="J212" s="163"/>
      <c r="K212" s="165">
        <v>4</v>
      </c>
      <c r="L212" s="163"/>
      <c r="M212" s="163"/>
      <c r="N212" s="163"/>
      <c r="O212" s="163"/>
      <c r="P212" s="163"/>
      <c r="Q212" s="163"/>
      <c r="R212" s="166"/>
      <c r="T212" s="167"/>
      <c r="U212" s="163"/>
      <c r="V212" s="163"/>
      <c r="W212" s="163"/>
      <c r="X212" s="163"/>
      <c r="Y212" s="163"/>
      <c r="Z212" s="163"/>
      <c r="AA212" s="168"/>
      <c r="AT212" s="169" t="s">
        <v>163</v>
      </c>
      <c r="AU212" s="169" t="s">
        <v>106</v>
      </c>
      <c r="AV212" s="10" t="s">
        <v>106</v>
      </c>
      <c r="AW212" s="10" t="s">
        <v>164</v>
      </c>
      <c r="AX212" s="10" t="s">
        <v>82</v>
      </c>
      <c r="AY212" s="169" t="s">
        <v>155</v>
      </c>
    </row>
    <row r="213" spans="2:65" s="11" customFormat="1" ht="22.5" customHeight="1">
      <c r="B213" s="170"/>
      <c r="C213" s="171"/>
      <c r="D213" s="171"/>
      <c r="E213" s="172" t="s">
        <v>21</v>
      </c>
      <c r="F213" s="251" t="s">
        <v>165</v>
      </c>
      <c r="G213" s="252"/>
      <c r="H213" s="252"/>
      <c r="I213" s="252"/>
      <c r="J213" s="171"/>
      <c r="K213" s="173">
        <v>4</v>
      </c>
      <c r="L213" s="171"/>
      <c r="M213" s="171"/>
      <c r="N213" s="171"/>
      <c r="O213" s="171"/>
      <c r="P213" s="171"/>
      <c r="Q213" s="171"/>
      <c r="R213" s="174"/>
      <c r="T213" s="175"/>
      <c r="U213" s="171"/>
      <c r="V213" s="171"/>
      <c r="W213" s="171"/>
      <c r="X213" s="171"/>
      <c r="Y213" s="171"/>
      <c r="Z213" s="171"/>
      <c r="AA213" s="176"/>
      <c r="AT213" s="177" t="s">
        <v>163</v>
      </c>
      <c r="AU213" s="177" t="s">
        <v>106</v>
      </c>
      <c r="AV213" s="11" t="s">
        <v>160</v>
      </c>
      <c r="AW213" s="11" t="s">
        <v>164</v>
      </c>
      <c r="AX213" s="11" t="s">
        <v>23</v>
      </c>
      <c r="AY213" s="177" t="s">
        <v>155</v>
      </c>
    </row>
    <row r="214" spans="2:65" s="1" customFormat="1" ht="44.25" customHeight="1">
      <c r="B214" s="32"/>
      <c r="C214" s="178" t="s">
        <v>288</v>
      </c>
      <c r="D214" s="178" t="s">
        <v>282</v>
      </c>
      <c r="E214" s="179" t="s">
        <v>289</v>
      </c>
      <c r="F214" s="257" t="s">
        <v>290</v>
      </c>
      <c r="G214" s="255"/>
      <c r="H214" s="255"/>
      <c r="I214" s="255"/>
      <c r="J214" s="180" t="s">
        <v>277</v>
      </c>
      <c r="K214" s="181">
        <v>10</v>
      </c>
      <c r="L214" s="254">
        <v>0</v>
      </c>
      <c r="M214" s="255"/>
      <c r="N214" s="256">
        <f>ROUND(L214*K214,3)</f>
        <v>0</v>
      </c>
      <c r="O214" s="246"/>
      <c r="P214" s="246"/>
      <c r="Q214" s="246"/>
      <c r="R214" s="34"/>
      <c r="T214" s="158" t="s">
        <v>21</v>
      </c>
      <c r="U214" s="41" t="s">
        <v>47</v>
      </c>
      <c r="V214" s="33"/>
      <c r="W214" s="159">
        <f>V214*K214</f>
        <v>0</v>
      </c>
      <c r="X214" s="159">
        <v>1.2999999999999999E-2</v>
      </c>
      <c r="Y214" s="159">
        <f>X214*K214</f>
        <v>0.13</v>
      </c>
      <c r="Z214" s="159">
        <v>0</v>
      </c>
      <c r="AA214" s="160">
        <f>Z214*K214</f>
        <v>0</v>
      </c>
      <c r="AR214" s="15" t="s">
        <v>285</v>
      </c>
      <c r="AT214" s="15" t="s">
        <v>282</v>
      </c>
      <c r="AU214" s="15" t="s">
        <v>106</v>
      </c>
      <c r="AY214" s="15" t="s">
        <v>155</v>
      </c>
      <c r="BE214" s="101">
        <f>IF(U214="základní",N214,0)</f>
        <v>0</v>
      </c>
      <c r="BF214" s="101">
        <f>IF(U214="snížená",N214,0)</f>
        <v>0</v>
      </c>
      <c r="BG214" s="101">
        <f>IF(U214="zákl. přenesená",N214,0)</f>
        <v>0</v>
      </c>
      <c r="BH214" s="101">
        <f>IF(U214="sníž. přenesená",N214,0)</f>
        <v>0</v>
      </c>
      <c r="BI214" s="101">
        <f>IF(U214="nulová",N214,0)</f>
        <v>0</v>
      </c>
      <c r="BJ214" s="15" t="s">
        <v>23</v>
      </c>
      <c r="BK214" s="161">
        <f>ROUND(L214*K214,3)</f>
        <v>0</v>
      </c>
      <c r="BL214" s="15" t="s">
        <v>230</v>
      </c>
      <c r="BM214" s="15" t="s">
        <v>291</v>
      </c>
    </row>
    <row r="215" spans="2:65" s="10" customFormat="1" ht="22.5" customHeight="1">
      <c r="B215" s="162"/>
      <c r="C215" s="163"/>
      <c r="D215" s="163"/>
      <c r="E215" s="164" t="s">
        <v>21</v>
      </c>
      <c r="F215" s="249" t="s">
        <v>292</v>
      </c>
      <c r="G215" s="250"/>
      <c r="H215" s="250"/>
      <c r="I215" s="250"/>
      <c r="J215" s="163"/>
      <c r="K215" s="165">
        <v>10</v>
      </c>
      <c r="L215" s="163"/>
      <c r="M215" s="163"/>
      <c r="N215" s="163"/>
      <c r="O215" s="163"/>
      <c r="P215" s="163"/>
      <c r="Q215" s="163"/>
      <c r="R215" s="166"/>
      <c r="T215" s="167"/>
      <c r="U215" s="163"/>
      <c r="V215" s="163"/>
      <c r="W215" s="163"/>
      <c r="X215" s="163"/>
      <c r="Y215" s="163"/>
      <c r="Z215" s="163"/>
      <c r="AA215" s="168"/>
      <c r="AT215" s="169" t="s">
        <v>163</v>
      </c>
      <c r="AU215" s="169" t="s">
        <v>106</v>
      </c>
      <c r="AV215" s="10" t="s">
        <v>106</v>
      </c>
      <c r="AW215" s="10" t="s">
        <v>164</v>
      </c>
      <c r="AX215" s="10" t="s">
        <v>82</v>
      </c>
      <c r="AY215" s="169" t="s">
        <v>155</v>
      </c>
    </row>
    <row r="216" spans="2:65" s="11" customFormat="1" ht="22.5" customHeight="1">
      <c r="B216" s="170"/>
      <c r="C216" s="171"/>
      <c r="D216" s="171"/>
      <c r="E216" s="172" t="s">
        <v>21</v>
      </c>
      <c r="F216" s="251" t="s">
        <v>165</v>
      </c>
      <c r="G216" s="252"/>
      <c r="H216" s="252"/>
      <c r="I216" s="252"/>
      <c r="J216" s="171"/>
      <c r="K216" s="173">
        <v>10</v>
      </c>
      <c r="L216" s="171"/>
      <c r="M216" s="171"/>
      <c r="N216" s="171"/>
      <c r="O216" s="171"/>
      <c r="P216" s="171"/>
      <c r="Q216" s="171"/>
      <c r="R216" s="174"/>
      <c r="T216" s="175"/>
      <c r="U216" s="171"/>
      <c r="V216" s="171"/>
      <c r="W216" s="171"/>
      <c r="X216" s="171"/>
      <c r="Y216" s="171"/>
      <c r="Z216" s="171"/>
      <c r="AA216" s="176"/>
      <c r="AT216" s="177" t="s">
        <v>163</v>
      </c>
      <c r="AU216" s="177" t="s">
        <v>106</v>
      </c>
      <c r="AV216" s="11" t="s">
        <v>160</v>
      </c>
      <c r="AW216" s="11" t="s">
        <v>164</v>
      </c>
      <c r="AX216" s="11" t="s">
        <v>23</v>
      </c>
      <c r="AY216" s="177" t="s">
        <v>155</v>
      </c>
    </row>
    <row r="217" spans="2:65" s="1" customFormat="1" ht="31.5" customHeight="1">
      <c r="B217" s="32"/>
      <c r="C217" s="154" t="s">
        <v>293</v>
      </c>
      <c r="D217" s="154" t="s">
        <v>156</v>
      </c>
      <c r="E217" s="155" t="s">
        <v>294</v>
      </c>
      <c r="F217" s="247" t="s">
        <v>295</v>
      </c>
      <c r="G217" s="246"/>
      <c r="H217" s="246"/>
      <c r="I217" s="246"/>
      <c r="J217" s="156" t="s">
        <v>173</v>
      </c>
      <c r="K217" s="157">
        <v>491.52600000000001</v>
      </c>
      <c r="L217" s="248">
        <v>0</v>
      </c>
      <c r="M217" s="246"/>
      <c r="N217" s="245">
        <f>ROUND(L217*K217,3)</f>
        <v>0</v>
      </c>
      <c r="O217" s="246"/>
      <c r="P217" s="246"/>
      <c r="Q217" s="246"/>
      <c r="R217" s="34"/>
      <c r="T217" s="158" t="s">
        <v>21</v>
      </c>
      <c r="U217" s="41" t="s">
        <v>49</v>
      </c>
      <c r="V217" s="33"/>
      <c r="W217" s="159">
        <f>V217*K217</f>
        <v>0</v>
      </c>
      <c r="X217" s="159">
        <v>0</v>
      </c>
      <c r="Y217" s="159">
        <f>X217*K217</f>
        <v>0</v>
      </c>
      <c r="Z217" s="159">
        <v>0.01</v>
      </c>
      <c r="AA217" s="160">
        <f>Z217*K217</f>
        <v>4.91526</v>
      </c>
      <c r="AR217" s="15" t="s">
        <v>230</v>
      </c>
      <c r="AT217" s="15" t="s">
        <v>156</v>
      </c>
      <c r="AU217" s="15" t="s">
        <v>106</v>
      </c>
      <c r="AY217" s="15" t="s">
        <v>155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5" t="s">
        <v>106</v>
      </c>
      <c r="BK217" s="161">
        <f>ROUND(L217*K217,3)</f>
        <v>0</v>
      </c>
      <c r="BL217" s="15" t="s">
        <v>230</v>
      </c>
      <c r="BM217" s="15" t="s">
        <v>296</v>
      </c>
    </row>
    <row r="218" spans="2:65" s="10" customFormat="1" ht="31.5" customHeight="1">
      <c r="B218" s="162"/>
      <c r="C218" s="163"/>
      <c r="D218" s="163"/>
      <c r="E218" s="164" t="s">
        <v>21</v>
      </c>
      <c r="F218" s="249" t="s">
        <v>297</v>
      </c>
      <c r="G218" s="250"/>
      <c r="H218" s="250"/>
      <c r="I218" s="250"/>
      <c r="J218" s="163"/>
      <c r="K218" s="165">
        <v>420.24714999999998</v>
      </c>
      <c r="L218" s="163"/>
      <c r="M218" s="163"/>
      <c r="N218" s="163"/>
      <c r="O218" s="163"/>
      <c r="P218" s="163"/>
      <c r="Q218" s="163"/>
      <c r="R218" s="166"/>
      <c r="T218" s="167"/>
      <c r="U218" s="163"/>
      <c r="V218" s="163"/>
      <c r="W218" s="163"/>
      <c r="X218" s="163"/>
      <c r="Y218" s="163"/>
      <c r="Z218" s="163"/>
      <c r="AA218" s="168"/>
      <c r="AT218" s="169" t="s">
        <v>163</v>
      </c>
      <c r="AU218" s="169" t="s">
        <v>106</v>
      </c>
      <c r="AV218" s="10" t="s">
        <v>106</v>
      </c>
      <c r="AW218" s="10" t="s">
        <v>164</v>
      </c>
      <c r="AX218" s="10" t="s">
        <v>82</v>
      </c>
      <c r="AY218" s="169" t="s">
        <v>155</v>
      </c>
    </row>
    <row r="219" spans="2:65" s="10" customFormat="1" ht="44.25" customHeight="1">
      <c r="B219" s="162"/>
      <c r="C219" s="163"/>
      <c r="D219" s="163"/>
      <c r="E219" s="164" t="s">
        <v>21</v>
      </c>
      <c r="F219" s="253" t="s">
        <v>298</v>
      </c>
      <c r="G219" s="250"/>
      <c r="H219" s="250"/>
      <c r="I219" s="250"/>
      <c r="J219" s="163"/>
      <c r="K219" s="165">
        <v>40.956499999999998</v>
      </c>
      <c r="L219" s="163"/>
      <c r="M219" s="163"/>
      <c r="N219" s="163"/>
      <c r="O219" s="163"/>
      <c r="P219" s="163"/>
      <c r="Q219" s="163"/>
      <c r="R219" s="166"/>
      <c r="T219" s="167"/>
      <c r="U219" s="163"/>
      <c r="V219" s="163"/>
      <c r="W219" s="163"/>
      <c r="X219" s="163"/>
      <c r="Y219" s="163"/>
      <c r="Z219" s="163"/>
      <c r="AA219" s="168"/>
      <c r="AT219" s="169" t="s">
        <v>163</v>
      </c>
      <c r="AU219" s="169" t="s">
        <v>106</v>
      </c>
      <c r="AV219" s="10" t="s">
        <v>106</v>
      </c>
      <c r="AW219" s="10" t="s">
        <v>164</v>
      </c>
      <c r="AX219" s="10" t="s">
        <v>82</v>
      </c>
      <c r="AY219" s="169" t="s">
        <v>155</v>
      </c>
    </row>
    <row r="220" spans="2:65" s="10" customFormat="1" ht="31.5" customHeight="1">
      <c r="B220" s="162"/>
      <c r="C220" s="163"/>
      <c r="D220" s="163"/>
      <c r="E220" s="164" t="s">
        <v>21</v>
      </c>
      <c r="F220" s="253" t="s">
        <v>299</v>
      </c>
      <c r="G220" s="250"/>
      <c r="H220" s="250"/>
      <c r="I220" s="250"/>
      <c r="J220" s="163"/>
      <c r="K220" s="165">
        <v>30.322500000000002</v>
      </c>
      <c r="L220" s="163"/>
      <c r="M220" s="163"/>
      <c r="N220" s="163"/>
      <c r="O220" s="163"/>
      <c r="P220" s="163"/>
      <c r="Q220" s="163"/>
      <c r="R220" s="166"/>
      <c r="T220" s="167"/>
      <c r="U220" s="163"/>
      <c r="V220" s="163"/>
      <c r="W220" s="163"/>
      <c r="X220" s="163"/>
      <c r="Y220" s="163"/>
      <c r="Z220" s="163"/>
      <c r="AA220" s="168"/>
      <c r="AT220" s="169" t="s">
        <v>163</v>
      </c>
      <c r="AU220" s="169" t="s">
        <v>106</v>
      </c>
      <c r="AV220" s="10" t="s">
        <v>106</v>
      </c>
      <c r="AW220" s="10" t="s">
        <v>164</v>
      </c>
      <c r="AX220" s="10" t="s">
        <v>82</v>
      </c>
      <c r="AY220" s="169" t="s">
        <v>155</v>
      </c>
    </row>
    <row r="221" spans="2:65" s="11" customFormat="1" ht="22.5" customHeight="1">
      <c r="B221" s="170"/>
      <c r="C221" s="171"/>
      <c r="D221" s="171"/>
      <c r="E221" s="172" t="s">
        <v>21</v>
      </c>
      <c r="F221" s="251" t="s">
        <v>165</v>
      </c>
      <c r="G221" s="252"/>
      <c r="H221" s="252"/>
      <c r="I221" s="252"/>
      <c r="J221" s="171"/>
      <c r="K221" s="173">
        <v>491.52614999999997</v>
      </c>
      <c r="L221" s="171"/>
      <c r="M221" s="171"/>
      <c r="N221" s="171"/>
      <c r="O221" s="171"/>
      <c r="P221" s="171"/>
      <c r="Q221" s="171"/>
      <c r="R221" s="174"/>
      <c r="T221" s="175"/>
      <c r="U221" s="171"/>
      <c r="V221" s="171"/>
      <c r="W221" s="171"/>
      <c r="X221" s="171"/>
      <c r="Y221" s="171"/>
      <c r="Z221" s="171"/>
      <c r="AA221" s="176"/>
      <c r="AT221" s="177" t="s">
        <v>163</v>
      </c>
      <c r="AU221" s="177" t="s">
        <v>106</v>
      </c>
      <c r="AV221" s="11" t="s">
        <v>160</v>
      </c>
      <c r="AW221" s="11" t="s">
        <v>164</v>
      </c>
      <c r="AX221" s="11" t="s">
        <v>23</v>
      </c>
      <c r="AY221" s="177" t="s">
        <v>155</v>
      </c>
    </row>
    <row r="222" spans="2:65" s="1" customFormat="1" ht="31.5" customHeight="1">
      <c r="B222" s="32"/>
      <c r="C222" s="154" t="s">
        <v>300</v>
      </c>
      <c r="D222" s="154" t="s">
        <v>156</v>
      </c>
      <c r="E222" s="155" t="s">
        <v>301</v>
      </c>
      <c r="F222" s="247" t="s">
        <v>302</v>
      </c>
      <c r="G222" s="246"/>
      <c r="H222" s="246"/>
      <c r="I222" s="246"/>
      <c r="J222" s="156" t="s">
        <v>173</v>
      </c>
      <c r="K222" s="157">
        <v>491.52600000000001</v>
      </c>
      <c r="L222" s="248">
        <v>0</v>
      </c>
      <c r="M222" s="246"/>
      <c r="N222" s="245">
        <f>ROUND(L222*K222,3)</f>
        <v>0</v>
      </c>
      <c r="O222" s="246"/>
      <c r="P222" s="246"/>
      <c r="Q222" s="246"/>
      <c r="R222" s="34"/>
      <c r="T222" s="158" t="s">
        <v>21</v>
      </c>
      <c r="U222" s="41" t="s">
        <v>49</v>
      </c>
      <c r="V222" s="33"/>
      <c r="W222" s="159">
        <f>V222*K222</f>
        <v>0</v>
      </c>
      <c r="X222" s="159">
        <v>0</v>
      </c>
      <c r="Y222" s="159">
        <f>X222*K222</f>
        <v>0</v>
      </c>
      <c r="Z222" s="159">
        <v>6.0000000000000001E-3</v>
      </c>
      <c r="AA222" s="160">
        <f>Z222*K222</f>
        <v>2.9491560000000003</v>
      </c>
      <c r="AR222" s="15" t="s">
        <v>230</v>
      </c>
      <c r="AT222" s="15" t="s">
        <v>156</v>
      </c>
      <c r="AU222" s="15" t="s">
        <v>106</v>
      </c>
      <c r="AY222" s="15" t="s">
        <v>155</v>
      </c>
      <c r="BE222" s="101">
        <f>IF(U222="základní",N222,0)</f>
        <v>0</v>
      </c>
      <c r="BF222" s="101">
        <f>IF(U222="snížená",N222,0)</f>
        <v>0</v>
      </c>
      <c r="BG222" s="101">
        <f>IF(U222="zákl. přenesená",N222,0)</f>
        <v>0</v>
      </c>
      <c r="BH222" s="101">
        <f>IF(U222="sníž. přenesená",N222,0)</f>
        <v>0</v>
      </c>
      <c r="BI222" s="101">
        <f>IF(U222="nulová",N222,0)</f>
        <v>0</v>
      </c>
      <c r="BJ222" s="15" t="s">
        <v>106</v>
      </c>
      <c r="BK222" s="161">
        <f>ROUND(L222*K222,3)</f>
        <v>0</v>
      </c>
      <c r="BL222" s="15" t="s">
        <v>230</v>
      </c>
      <c r="BM222" s="15" t="s">
        <v>303</v>
      </c>
    </row>
    <row r="223" spans="2:65" s="10" customFormat="1" ht="31.5" customHeight="1">
      <c r="B223" s="162"/>
      <c r="C223" s="163"/>
      <c r="D223" s="163"/>
      <c r="E223" s="164" t="s">
        <v>21</v>
      </c>
      <c r="F223" s="249" t="s">
        <v>297</v>
      </c>
      <c r="G223" s="250"/>
      <c r="H223" s="250"/>
      <c r="I223" s="250"/>
      <c r="J223" s="163"/>
      <c r="K223" s="165">
        <v>420.24714999999998</v>
      </c>
      <c r="L223" s="163"/>
      <c r="M223" s="163"/>
      <c r="N223" s="163"/>
      <c r="O223" s="163"/>
      <c r="P223" s="163"/>
      <c r="Q223" s="163"/>
      <c r="R223" s="166"/>
      <c r="T223" s="167"/>
      <c r="U223" s="163"/>
      <c r="V223" s="163"/>
      <c r="W223" s="163"/>
      <c r="X223" s="163"/>
      <c r="Y223" s="163"/>
      <c r="Z223" s="163"/>
      <c r="AA223" s="168"/>
      <c r="AT223" s="169" t="s">
        <v>163</v>
      </c>
      <c r="AU223" s="169" t="s">
        <v>106</v>
      </c>
      <c r="AV223" s="10" t="s">
        <v>106</v>
      </c>
      <c r="AW223" s="10" t="s">
        <v>164</v>
      </c>
      <c r="AX223" s="10" t="s">
        <v>82</v>
      </c>
      <c r="AY223" s="169" t="s">
        <v>155</v>
      </c>
    </row>
    <row r="224" spans="2:65" s="10" customFormat="1" ht="44.25" customHeight="1">
      <c r="B224" s="162"/>
      <c r="C224" s="163"/>
      <c r="D224" s="163"/>
      <c r="E224" s="164" t="s">
        <v>21</v>
      </c>
      <c r="F224" s="253" t="s">
        <v>298</v>
      </c>
      <c r="G224" s="250"/>
      <c r="H224" s="250"/>
      <c r="I224" s="250"/>
      <c r="J224" s="163"/>
      <c r="K224" s="165">
        <v>40.956499999999998</v>
      </c>
      <c r="L224" s="163"/>
      <c r="M224" s="163"/>
      <c r="N224" s="163"/>
      <c r="O224" s="163"/>
      <c r="P224" s="163"/>
      <c r="Q224" s="163"/>
      <c r="R224" s="166"/>
      <c r="T224" s="167"/>
      <c r="U224" s="163"/>
      <c r="V224" s="163"/>
      <c r="W224" s="163"/>
      <c r="X224" s="163"/>
      <c r="Y224" s="163"/>
      <c r="Z224" s="163"/>
      <c r="AA224" s="168"/>
      <c r="AT224" s="169" t="s">
        <v>163</v>
      </c>
      <c r="AU224" s="169" t="s">
        <v>106</v>
      </c>
      <c r="AV224" s="10" t="s">
        <v>106</v>
      </c>
      <c r="AW224" s="10" t="s">
        <v>164</v>
      </c>
      <c r="AX224" s="10" t="s">
        <v>82</v>
      </c>
      <c r="AY224" s="169" t="s">
        <v>155</v>
      </c>
    </row>
    <row r="225" spans="2:65" s="10" customFormat="1" ht="31.5" customHeight="1">
      <c r="B225" s="162"/>
      <c r="C225" s="163"/>
      <c r="D225" s="163"/>
      <c r="E225" s="164" t="s">
        <v>21</v>
      </c>
      <c r="F225" s="253" t="s">
        <v>299</v>
      </c>
      <c r="G225" s="250"/>
      <c r="H225" s="250"/>
      <c r="I225" s="250"/>
      <c r="J225" s="163"/>
      <c r="K225" s="165">
        <v>30.322500000000002</v>
      </c>
      <c r="L225" s="163"/>
      <c r="M225" s="163"/>
      <c r="N225" s="163"/>
      <c r="O225" s="163"/>
      <c r="P225" s="163"/>
      <c r="Q225" s="163"/>
      <c r="R225" s="166"/>
      <c r="T225" s="167"/>
      <c r="U225" s="163"/>
      <c r="V225" s="163"/>
      <c r="W225" s="163"/>
      <c r="X225" s="163"/>
      <c r="Y225" s="163"/>
      <c r="Z225" s="163"/>
      <c r="AA225" s="168"/>
      <c r="AT225" s="169" t="s">
        <v>163</v>
      </c>
      <c r="AU225" s="169" t="s">
        <v>106</v>
      </c>
      <c r="AV225" s="10" t="s">
        <v>106</v>
      </c>
      <c r="AW225" s="10" t="s">
        <v>164</v>
      </c>
      <c r="AX225" s="10" t="s">
        <v>82</v>
      </c>
      <c r="AY225" s="169" t="s">
        <v>155</v>
      </c>
    </row>
    <row r="226" spans="2:65" s="11" customFormat="1" ht="22.5" customHeight="1">
      <c r="B226" s="170"/>
      <c r="C226" s="171"/>
      <c r="D226" s="171"/>
      <c r="E226" s="172" t="s">
        <v>21</v>
      </c>
      <c r="F226" s="251" t="s">
        <v>165</v>
      </c>
      <c r="G226" s="252"/>
      <c r="H226" s="252"/>
      <c r="I226" s="252"/>
      <c r="J226" s="171"/>
      <c r="K226" s="173">
        <v>491.52614999999997</v>
      </c>
      <c r="L226" s="171"/>
      <c r="M226" s="171"/>
      <c r="N226" s="171"/>
      <c r="O226" s="171"/>
      <c r="P226" s="171"/>
      <c r="Q226" s="171"/>
      <c r="R226" s="174"/>
      <c r="T226" s="175"/>
      <c r="U226" s="171"/>
      <c r="V226" s="171"/>
      <c r="W226" s="171"/>
      <c r="X226" s="171"/>
      <c r="Y226" s="171"/>
      <c r="Z226" s="171"/>
      <c r="AA226" s="176"/>
      <c r="AT226" s="177" t="s">
        <v>163</v>
      </c>
      <c r="AU226" s="177" t="s">
        <v>106</v>
      </c>
      <c r="AV226" s="11" t="s">
        <v>160</v>
      </c>
      <c r="AW226" s="11" t="s">
        <v>164</v>
      </c>
      <c r="AX226" s="11" t="s">
        <v>23</v>
      </c>
      <c r="AY226" s="177" t="s">
        <v>155</v>
      </c>
    </row>
    <row r="227" spans="2:65" s="1" customFormat="1" ht="31.5" customHeight="1">
      <c r="B227" s="32"/>
      <c r="C227" s="154" t="s">
        <v>304</v>
      </c>
      <c r="D227" s="154" t="s">
        <v>156</v>
      </c>
      <c r="E227" s="155" t="s">
        <v>305</v>
      </c>
      <c r="F227" s="247" t="s">
        <v>306</v>
      </c>
      <c r="G227" s="246"/>
      <c r="H227" s="246"/>
      <c r="I227" s="246"/>
      <c r="J227" s="156" t="s">
        <v>173</v>
      </c>
      <c r="K227" s="157">
        <v>98.305000000000007</v>
      </c>
      <c r="L227" s="248">
        <v>0</v>
      </c>
      <c r="M227" s="246"/>
      <c r="N227" s="245">
        <f>ROUND(L227*K227,3)</f>
        <v>0</v>
      </c>
      <c r="O227" s="246"/>
      <c r="P227" s="246"/>
      <c r="Q227" s="246"/>
      <c r="R227" s="34"/>
      <c r="T227" s="158" t="s">
        <v>21</v>
      </c>
      <c r="U227" s="41" t="s">
        <v>49</v>
      </c>
      <c r="V227" s="33"/>
      <c r="W227" s="159">
        <f>V227*K227</f>
        <v>0</v>
      </c>
      <c r="X227" s="159">
        <v>0</v>
      </c>
      <c r="Y227" s="159">
        <f>X227*K227</f>
        <v>0</v>
      </c>
      <c r="Z227" s="159">
        <v>2E-3</v>
      </c>
      <c r="AA227" s="160">
        <f>Z227*K227</f>
        <v>0.19661000000000001</v>
      </c>
      <c r="AR227" s="15" t="s">
        <v>230</v>
      </c>
      <c r="AT227" s="15" t="s">
        <v>156</v>
      </c>
      <c r="AU227" s="15" t="s">
        <v>106</v>
      </c>
      <c r="AY227" s="15" t="s">
        <v>155</v>
      </c>
      <c r="BE227" s="101">
        <f>IF(U227="základní",N227,0)</f>
        <v>0</v>
      </c>
      <c r="BF227" s="101">
        <f>IF(U227="snížená",N227,0)</f>
        <v>0</v>
      </c>
      <c r="BG227" s="101">
        <f>IF(U227="zákl. přenesená",N227,0)</f>
        <v>0</v>
      </c>
      <c r="BH227" s="101">
        <f>IF(U227="sníž. přenesená",N227,0)</f>
        <v>0</v>
      </c>
      <c r="BI227" s="101">
        <f>IF(U227="nulová",N227,0)</f>
        <v>0</v>
      </c>
      <c r="BJ227" s="15" t="s">
        <v>106</v>
      </c>
      <c r="BK227" s="161">
        <f>ROUND(L227*K227,3)</f>
        <v>0</v>
      </c>
      <c r="BL227" s="15" t="s">
        <v>230</v>
      </c>
      <c r="BM227" s="15" t="s">
        <v>307</v>
      </c>
    </row>
    <row r="228" spans="2:65" s="10" customFormat="1" ht="31.5" customHeight="1">
      <c r="B228" s="162"/>
      <c r="C228" s="163"/>
      <c r="D228" s="163"/>
      <c r="E228" s="164" t="s">
        <v>21</v>
      </c>
      <c r="F228" s="249" t="s">
        <v>308</v>
      </c>
      <c r="G228" s="250"/>
      <c r="H228" s="250"/>
      <c r="I228" s="250"/>
      <c r="J228" s="163"/>
      <c r="K228" s="165">
        <v>84.049430000000001</v>
      </c>
      <c r="L228" s="163"/>
      <c r="M228" s="163"/>
      <c r="N228" s="163"/>
      <c r="O228" s="163"/>
      <c r="P228" s="163"/>
      <c r="Q228" s="163"/>
      <c r="R228" s="166"/>
      <c r="T228" s="167"/>
      <c r="U228" s="163"/>
      <c r="V228" s="163"/>
      <c r="W228" s="163"/>
      <c r="X228" s="163"/>
      <c r="Y228" s="163"/>
      <c r="Z228" s="163"/>
      <c r="AA228" s="168"/>
      <c r="AT228" s="169" t="s">
        <v>163</v>
      </c>
      <c r="AU228" s="169" t="s">
        <v>106</v>
      </c>
      <c r="AV228" s="10" t="s">
        <v>106</v>
      </c>
      <c r="AW228" s="10" t="s">
        <v>164</v>
      </c>
      <c r="AX228" s="10" t="s">
        <v>82</v>
      </c>
      <c r="AY228" s="169" t="s">
        <v>155</v>
      </c>
    </row>
    <row r="229" spans="2:65" s="10" customFormat="1" ht="57" customHeight="1">
      <c r="B229" s="162"/>
      <c r="C229" s="163"/>
      <c r="D229" s="163"/>
      <c r="E229" s="164" t="s">
        <v>21</v>
      </c>
      <c r="F229" s="253" t="s">
        <v>309</v>
      </c>
      <c r="G229" s="250"/>
      <c r="H229" s="250"/>
      <c r="I229" s="250"/>
      <c r="J229" s="163"/>
      <c r="K229" s="165">
        <v>8.1913</v>
      </c>
      <c r="L229" s="163"/>
      <c r="M229" s="163"/>
      <c r="N229" s="163"/>
      <c r="O229" s="163"/>
      <c r="P229" s="163"/>
      <c r="Q229" s="163"/>
      <c r="R229" s="166"/>
      <c r="T229" s="167"/>
      <c r="U229" s="163"/>
      <c r="V229" s="163"/>
      <c r="W229" s="163"/>
      <c r="X229" s="163"/>
      <c r="Y229" s="163"/>
      <c r="Z229" s="163"/>
      <c r="AA229" s="168"/>
      <c r="AT229" s="169" t="s">
        <v>163</v>
      </c>
      <c r="AU229" s="169" t="s">
        <v>106</v>
      </c>
      <c r="AV229" s="10" t="s">
        <v>106</v>
      </c>
      <c r="AW229" s="10" t="s">
        <v>164</v>
      </c>
      <c r="AX229" s="10" t="s">
        <v>82</v>
      </c>
      <c r="AY229" s="169" t="s">
        <v>155</v>
      </c>
    </row>
    <row r="230" spans="2:65" s="10" customFormat="1" ht="31.5" customHeight="1">
      <c r="B230" s="162"/>
      <c r="C230" s="163"/>
      <c r="D230" s="163"/>
      <c r="E230" s="164" t="s">
        <v>21</v>
      </c>
      <c r="F230" s="253" t="s">
        <v>310</v>
      </c>
      <c r="G230" s="250"/>
      <c r="H230" s="250"/>
      <c r="I230" s="250"/>
      <c r="J230" s="163"/>
      <c r="K230" s="165">
        <v>6.0644999999999998</v>
      </c>
      <c r="L230" s="163"/>
      <c r="M230" s="163"/>
      <c r="N230" s="163"/>
      <c r="O230" s="163"/>
      <c r="P230" s="163"/>
      <c r="Q230" s="163"/>
      <c r="R230" s="166"/>
      <c r="T230" s="167"/>
      <c r="U230" s="163"/>
      <c r="V230" s="163"/>
      <c r="W230" s="163"/>
      <c r="X230" s="163"/>
      <c r="Y230" s="163"/>
      <c r="Z230" s="163"/>
      <c r="AA230" s="168"/>
      <c r="AT230" s="169" t="s">
        <v>163</v>
      </c>
      <c r="AU230" s="169" t="s">
        <v>106</v>
      </c>
      <c r="AV230" s="10" t="s">
        <v>106</v>
      </c>
      <c r="AW230" s="10" t="s">
        <v>164</v>
      </c>
      <c r="AX230" s="10" t="s">
        <v>82</v>
      </c>
      <c r="AY230" s="169" t="s">
        <v>155</v>
      </c>
    </row>
    <row r="231" spans="2:65" s="11" customFormat="1" ht="22.5" customHeight="1">
      <c r="B231" s="170"/>
      <c r="C231" s="171"/>
      <c r="D231" s="171"/>
      <c r="E231" s="172" t="s">
        <v>21</v>
      </c>
      <c r="F231" s="251" t="s">
        <v>165</v>
      </c>
      <c r="G231" s="252"/>
      <c r="H231" s="252"/>
      <c r="I231" s="252"/>
      <c r="J231" s="171"/>
      <c r="K231" s="173">
        <v>98.305229999999995</v>
      </c>
      <c r="L231" s="171"/>
      <c r="M231" s="171"/>
      <c r="N231" s="171"/>
      <c r="O231" s="171"/>
      <c r="P231" s="171"/>
      <c r="Q231" s="171"/>
      <c r="R231" s="174"/>
      <c r="T231" s="175"/>
      <c r="U231" s="171"/>
      <c r="V231" s="171"/>
      <c r="W231" s="171"/>
      <c r="X231" s="171"/>
      <c r="Y231" s="171"/>
      <c r="Z231" s="171"/>
      <c r="AA231" s="176"/>
      <c r="AT231" s="177" t="s">
        <v>163</v>
      </c>
      <c r="AU231" s="177" t="s">
        <v>106</v>
      </c>
      <c r="AV231" s="11" t="s">
        <v>160</v>
      </c>
      <c r="AW231" s="11" t="s">
        <v>164</v>
      </c>
      <c r="AX231" s="11" t="s">
        <v>23</v>
      </c>
      <c r="AY231" s="177" t="s">
        <v>155</v>
      </c>
    </row>
    <row r="232" spans="2:65" s="1" customFormat="1" ht="31.5" customHeight="1">
      <c r="B232" s="32"/>
      <c r="C232" s="154" t="s">
        <v>285</v>
      </c>
      <c r="D232" s="154" t="s">
        <v>156</v>
      </c>
      <c r="E232" s="155" t="s">
        <v>311</v>
      </c>
      <c r="F232" s="247" t="s">
        <v>312</v>
      </c>
      <c r="G232" s="246"/>
      <c r="H232" s="246"/>
      <c r="I232" s="246"/>
      <c r="J232" s="156" t="s">
        <v>277</v>
      </c>
      <c r="K232" s="157">
        <v>12</v>
      </c>
      <c r="L232" s="248">
        <v>0</v>
      </c>
      <c r="M232" s="246"/>
      <c r="N232" s="245">
        <f>ROUND(L232*K232,3)</f>
        <v>0</v>
      </c>
      <c r="O232" s="246"/>
      <c r="P232" s="246"/>
      <c r="Q232" s="246"/>
      <c r="R232" s="34"/>
      <c r="T232" s="158" t="s">
        <v>21</v>
      </c>
      <c r="U232" s="41" t="s">
        <v>49</v>
      </c>
      <c r="V232" s="33"/>
      <c r="W232" s="159">
        <f>V232*K232</f>
        <v>0</v>
      </c>
      <c r="X232" s="159">
        <v>0</v>
      </c>
      <c r="Y232" s="159">
        <f>X232*K232</f>
        <v>0</v>
      </c>
      <c r="Z232" s="159">
        <v>0</v>
      </c>
      <c r="AA232" s="160">
        <f>Z232*K232</f>
        <v>0</v>
      </c>
      <c r="AR232" s="15" t="s">
        <v>230</v>
      </c>
      <c r="AT232" s="15" t="s">
        <v>156</v>
      </c>
      <c r="AU232" s="15" t="s">
        <v>106</v>
      </c>
      <c r="AY232" s="15" t="s">
        <v>155</v>
      </c>
      <c r="BE232" s="101">
        <f>IF(U232="základní",N232,0)</f>
        <v>0</v>
      </c>
      <c r="BF232" s="101">
        <f>IF(U232="snížená",N232,0)</f>
        <v>0</v>
      </c>
      <c r="BG232" s="101">
        <f>IF(U232="zákl. přenesená",N232,0)</f>
        <v>0</v>
      </c>
      <c r="BH232" s="101">
        <f>IF(U232="sníž. přenesená",N232,0)</f>
        <v>0</v>
      </c>
      <c r="BI232" s="101">
        <f>IF(U232="nulová",N232,0)</f>
        <v>0</v>
      </c>
      <c r="BJ232" s="15" t="s">
        <v>106</v>
      </c>
      <c r="BK232" s="161">
        <f>ROUND(L232*K232,3)</f>
        <v>0</v>
      </c>
      <c r="BL232" s="15" t="s">
        <v>230</v>
      </c>
      <c r="BM232" s="15" t="s">
        <v>313</v>
      </c>
    </row>
    <row r="233" spans="2:65" s="10" customFormat="1" ht="22.5" customHeight="1">
      <c r="B233" s="162"/>
      <c r="C233" s="163"/>
      <c r="D233" s="163"/>
      <c r="E233" s="164" t="s">
        <v>21</v>
      </c>
      <c r="F233" s="249" t="s">
        <v>314</v>
      </c>
      <c r="G233" s="250"/>
      <c r="H233" s="250"/>
      <c r="I233" s="250"/>
      <c r="J233" s="163"/>
      <c r="K233" s="165">
        <v>1</v>
      </c>
      <c r="L233" s="163"/>
      <c r="M233" s="163"/>
      <c r="N233" s="163"/>
      <c r="O233" s="163"/>
      <c r="P233" s="163"/>
      <c r="Q233" s="163"/>
      <c r="R233" s="166"/>
      <c r="T233" s="167"/>
      <c r="U233" s="163"/>
      <c r="V233" s="163"/>
      <c r="W233" s="163"/>
      <c r="X233" s="163"/>
      <c r="Y233" s="163"/>
      <c r="Z233" s="163"/>
      <c r="AA233" s="168"/>
      <c r="AT233" s="169" t="s">
        <v>163</v>
      </c>
      <c r="AU233" s="169" t="s">
        <v>106</v>
      </c>
      <c r="AV233" s="10" t="s">
        <v>106</v>
      </c>
      <c r="AW233" s="10" t="s">
        <v>164</v>
      </c>
      <c r="AX233" s="10" t="s">
        <v>82</v>
      </c>
      <c r="AY233" s="169" t="s">
        <v>155</v>
      </c>
    </row>
    <row r="234" spans="2:65" s="10" customFormat="1" ht="22.5" customHeight="1">
      <c r="B234" s="162"/>
      <c r="C234" s="163"/>
      <c r="D234" s="163"/>
      <c r="E234" s="164" t="s">
        <v>21</v>
      </c>
      <c r="F234" s="253" t="s">
        <v>315</v>
      </c>
      <c r="G234" s="250"/>
      <c r="H234" s="250"/>
      <c r="I234" s="250"/>
      <c r="J234" s="163"/>
      <c r="K234" s="165">
        <v>2</v>
      </c>
      <c r="L234" s="163"/>
      <c r="M234" s="163"/>
      <c r="N234" s="163"/>
      <c r="O234" s="163"/>
      <c r="P234" s="163"/>
      <c r="Q234" s="163"/>
      <c r="R234" s="166"/>
      <c r="T234" s="167"/>
      <c r="U234" s="163"/>
      <c r="V234" s="163"/>
      <c r="W234" s="163"/>
      <c r="X234" s="163"/>
      <c r="Y234" s="163"/>
      <c r="Z234" s="163"/>
      <c r="AA234" s="168"/>
      <c r="AT234" s="169" t="s">
        <v>163</v>
      </c>
      <c r="AU234" s="169" t="s">
        <v>106</v>
      </c>
      <c r="AV234" s="10" t="s">
        <v>106</v>
      </c>
      <c r="AW234" s="10" t="s">
        <v>164</v>
      </c>
      <c r="AX234" s="10" t="s">
        <v>82</v>
      </c>
      <c r="AY234" s="169" t="s">
        <v>155</v>
      </c>
    </row>
    <row r="235" spans="2:65" s="10" customFormat="1" ht="22.5" customHeight="1">
      <c r="B235" s="162"/>
      <c r="C235" s="163"/>
      <c r="D235" s="163"/>
      <c r="E235" s="164" t="s">
        <v>21</v>
      </c>
      <c r="F235" s="253" t="s">
        <v>316</v>
      </c>
      <c r="G235" s="250"/>
      <c r="H235" s="250"/>
      <c r="I235" s="250"/>
      <c r="J235" s="163"/>
      <c r="K235" s="165">
        <v>1</v>
      </c>
      <c r="L235" s="163"/>
      <c r="M235" s="163"/>
      <c r="N235" s="163"/>
      <c r="O235" s="163"/>
      <c r="P235" s="163"/>
      <c r="Q235" s="163"/>
      <c r="R235" s="166"/>
      <c r="T235" s="167"/>
      <c r="U235" s="163"/>
      <c r="V235" s="163"/>
      <c r="W235" s="163"/>
      <c r="X235" s="163"/>
      <c r="Y235" s="163"/>
      <c r="Z235" s="163"/>
      <c r="AA235" s="168"/>
      <c r="AT235" s="169" t="s">
        <v>163</v>
      </c>
      <c r="AU235" s="169" t="s">
        <v>106</v>
      </c>
      <c r="AV235" s="10" t="s">
        <v>106</v>
      </c>
      <c r="AW235" s="10" t="s">
        <v>164</v>
      </c>
      <c r="AX235" s="10" t="s">
        <v>82</v>
      </c>
      <c r="AY235" s="169" t="s">
        <v>155</v>
      </c>
    </row>
    <row r="236" spans="2:65" s="10" customFormat="1" ht="22.5" customHeight="1">
      <c r="B236" s="162"/>
      <c r="C236" s="163"/>
      <c r="D236" s="163"/>
      <c r="E236" s="164" t="s">
        <v>21</v>
      </c>
      <c r="F236" s="253" t="s">
        <v>317</v>
      </c>
      <c r="G236" s="250"/>
      <c r="H236" s="250"/>
      <c r="I236" s="250"/>
      <c r="J236" s="163"/>
      <c r="K236" s="165">
        <v>1</v>
      </c>
      <c r="L236" s="163"/>
      <c r="M236" s="163"/>
      <c r="N236" s="163"/>
      <c r="O236" s="163"/>
      <c r="P236" s="163"/>
      <c r="Q236" s="163"/>
      <c r="R236" s="166"/>
      <c r="T236" s="167"/>
      <c r="U236" s="163"/>
      <c r="V236" s="163"/>
      <c r="W236" s="163"/>
      <c r="X236" s="163"/>
      <c r="Y236" s="163"/>
      <c r="Z236" s="163"/>
      <c r="AA236" s="168"/>
      <c r="AT236" s="169" t="s">
        <v>163</v>
      </c>
      <c r="AU236" s="169" t="s">
        <v>106</v>
      </c>
      <c r="AV236" s="10" t="s">
        <v>106</v>
      </c>
      <c r="AW236" s="10" t="s">
        <v>164</v>
      </c>
      <c r="AX236" s="10" t="s">
        <v>82</v>
      </c>
      <c r="AY236" s="169" t="s">
        <v>155</v>
      </c>
    </row>
    <row r="237" spans="2:65" s="10" customFormat="1" ht="22.5" customHeight="1">
      <c r="B237" s="162"/>
      <c r="C237" s="163"/>
      <c r="D237" s="163"/>
      <c r="E237" s="164" t="s">
        <v>21</v>
      </c>
      <c r="F237" s="253" t="s">
        <v>318</v>
      </c>
      <c r="G237" s="250"/>
      <c r="H237" s="250"/>
      <c r="I237" s="250"/>
      <c r="J237" s="163"/>
      <c r="K237" s="165">
        <v>1</v>
      </c>
      <c r="L237" s="163"/>
      <c r="M237" s="163"/>
      <c r="N237" s="163"/>
      <c r="O237" s="163"/>
      <c r="P237" s="163"/>
      <c r="Q237" s="163"/>
      <c r="R237" s="166"/>
      <c r="T237" s="167"/>
      <c r="U237" s="163"/>
      <c r="V237" s="163"/>
      <c r="W237" s="163"/>
      <c r="X237" s="163"/>
      <c r="Y237" s="163"/>
      <c r="Z237" s="163"/>
      <c r="AA237" s="168"/>
      <c r="AT237" s="169" t="s">
        <v>163</v>
      </c>
      <c r="AU237" s="169" t="s">
        <v>106</v>
      </c>
      <c r="AV237" s="10" t="s">
        <v>106</v>
      </c>
      <c r="AW237" s="10" t="s">
        <v>164</v>
      </c>
      <c r="AX237" s="10" t="s">
        <v>82</v>
      </c>
      <c r="AY237" s="169" t="s">
        <v>155</v>
      </c>
    </row>
    <row r="238" spans="2:65" s="10" customFormat="1" ht="22.5" customHeight="1">
      <c r="B238" s="162"/>
      <c r="C238" s="163"/>
      <c r="D238" s="163"/>
      <c r="E238" s="164" t="s">
        <v>21</v>
      </c>
      <c r="F238" s="253" t="s">
        <v>319</v>
      </c>
      <c r="G238" s="250"/>
      <c r="H238" s="250"/>
      <c r="I238" s="250"/>
      <c r="J238" s="163"/>
      <c r="K238" s="165">
        <v>2</v>
      </c>
      <c r="L238" s="163"/>
      <c r="M238" s="163"/>
      <c r="N238" s="163"/>
      <c r="O238" s="163"/>
      <c r="P238" s="163"/>
      <c r="Q238" s="163"/>
      <c r="R238" s="166"/>
      <c r="T238" s="167"/>
      <c r="U238" s="163"/>
      <c r="V238" s="163"/>
      <c r="W238" s="163"/>
      <c r="X238" s="163"/>
      <c r="Y238" s="163"/>
      <c r="Z238" s="163"/>
      <c r="AA238" s="168"/>
      <c r="AT238" s="169" t="s">
        <v>163</v>
      </c>
      <c r="AU238" s="169" t="s">
        <v>106</v>
      </c>
      <c r="AV238" s="10" t="s">
        <v>106</v>
      </c>
      <c r="AW238" s="10" t="s">
        <v>164</v>
      </c>
      <c r="AX238" s="10" t="s">
        <v>82</v>
      </c>
      <c r="AY238" s="169" t="s">
        <v>155</v>
      </c>
    </row>
    <row r="239" spans="2:65" s="10" customFormat="1" ht="22.5" customHeight="1">
      <c r="B239" s="162"/>
      <c r="C239" s="163"/>
      <c r="D239" s="163"/>
      <c r="E239" s="164" t="s">
        <v>21</v>
      </c>
      <c r="F239" s="253" t="s">
        <v>320</v>
      </c>
      <c r="G239" s="250"/>
      <c r="H239" s="250"/>
      <c r="I239" s="250"/>
      <c r="J239" s="163"/>
      <c r="K239" s="165">
        <v>1</v>
      </c>
      <c r="L239" s="163"/>
      <c r="M239" s="163"/>
      <c r="N239" s="163"/>
      <c r="O239" s="163"/>
      <c r="P239" s="163"/>
      <c r="Q239" s="163"/>
      <c r="R239" s="166"/>
      <c r="T239" s="167"/>
      <c r="U239" s="163"/>
      <c r="V239" s="163"/>
      <c r="W239" s="163"/>
      <c r="X239" s="163"/>
      <c r="Y239" s="163"/>
      <c r="Z239" s="163"/>
      <c r="AA239" s="168"/>
      <c r="AT239" s="169" t="s">
        <v>163</v>
      </c>
      <c r="AU239" s="169" t="s">
        <v>106</v>
      </c>
      <c r="AV239" s="10" t="s">
        <v>106</v>
      </c>
      <c r="AW239" s="10" t="s">
        <v>164</v>
      </c>
      <c r="AX239" s="10" t="s">
        <v>82</v>
      </c>
      <c r="AY239" s="169" t="s">
        <v>155</v>
      </c>
    </row>
    <row r="240" spans="2:65" s="10" customFormat="1" ht="22.5" customHeight="1">
      <c r="B240" s="162"/>
      <c r="C240" s="163"/>
      <c r="D240" s="163"/>
      <c r="E240" s="164" t="s">
        <v>21</v>
      </c>
      <c r="F240" s="253" t="s">
        <v>321</v>
      </c>
      <c r="G240" s="250"/>
      <c r="H240" s="250"/>
      <c r="I240" s="250"/>
      <c r="J240" s="163"/>
      <c r="K240" s="165">
        <v>1</v>
      </c>
      <c r="L240" s="163"/>
      <c r="M240" s="163"/>
      <c r="N240" s="163"/>
      <c r="O240" s="163"/>
      <c r="P240" s="163"/>
      <c r="Q240" s="163"/>
      <c r="R240" s="166"/>
      <c r="T240" s="167"/>
      <c r="U240" s="163"/>
      <c r="V240" s="163"/>
      <c r="W240" s="163"/>
      <c r="X240" s="163"/>
      <c r="Y240" s="163"/>
      <c r="Z240" s="163"/>
      <c r="AA240" s="168"/>
      <c r="AT240" s="169" t="s">
        <v>163</v>
      </c>
      <c r="AU240" s="169" t="s">
        <v>106</v>
      </c>
      <c r="AV240" s="10" t="s">
        <v>106</v>
      </c>
      <c r="AW240" s="10" t="s">
        <v>164</v>
      </c>
      <c r="AX240" s="10" t="s">
        <v>82</v>
      </c>
      <c r="AY240" s="169" t="s">
        <v>155</v>
      </c>
    </row>
    <row r="241" spans="2:65" s="10" customFormat="1" ht="22.5" customHeight="1">
      <c r="B241" s="162"/>
      <c r="C241" s="163"/>
      <c r="D241" s="163"/>
      <c r="E241" s="164" t="s">
        <v>21</v>
      </c>
      <c r="F241" s="253" t="s">
        <v>322</v>
      </c>
      <c r="G241" s="250"/>
      <c r="H241" s="250"/>
      <c r="I241" s="250"/>
      <c r="J241" s="163"/>
      <c r="K241" s="165">
        <v>1</v>
      </c>
      <c r="L241" s="163"/>
      <c r="M241" s="163"/>
      <c r="N241" s="163"/>
      <c r="O241" s="163"/>
      <c r="P241" s="163"/>
      <c r="Q241" s="163"/>
      <c r="R241" s="166"/>
      <c r="T241" s="167"/>
      <c r="U241" s="163"/>
      <c r="V241" s="163"/>
      <c r="W241" s="163"/>
      <c r="X241" s="163"/>
      <c r="Y241" s="163"/>
      <c r="Z241" s="163"/>
      <c r="AA241" s="168"/>
      <c r="AT241" s="169" t="s">
        <v>163</v>
      </c>
      <c r="AU241" s="169" t="s">
        <v>106</v>
      </c>
      <c r="AV241" s="10" t="s">
        <v>106</v>
      </c>
      <c r="AW241" s="10" t="s">
        <v>164</v>
      </c>
      <c r="AX241" s="10" t="s">
        <v>82</v>
      </c>
      <c r="AY241" s="169" t="s">
        <v>155</v>
      </c>
    </row>
    <row r="242" spans="2:65" s="10" customFormat="1" ht="22.5" customHeight="1">
      <c r="B242" s="162"/>
      <c r="C242" s="163"/>
      <c r="D242" s="163"/>
      <c r="E242" s="164" t="s">
        <v>21</v>
      </c>
      <c r="F242" s="253" t="s">
        <v>323</v>
      </c>
      <c r="G242" s="250"/>
      <c r="H242" s="250"/>
      <c r="I242" s="250"/>
      <c r="J242" s="163"/>
      <c r="K242" s="165">
        <v>1</v>
      </c>
      <c r="L242" s="163"/>
      <c r="M242" s="163"/>
      <c r="N242" s="163"/>
      <c r="O242" s="163"/>
      <c r="P242" s="163"/>
      <c r="Q242" s="163"/>
      <c r="R242" s="166"/>
      <c r="T242" s="167"/>
      <c r="U242" s="163"/>
      <c r="V242" s="163"/>
      <c r="W242" s="163"/>
      <c r="X242" s="163"/>
      <c r="Y242" s="163"/>
      <c r="Z242" s="163"/>
      <c r="AA242" s="168"/>
      <c r="AT242" s="169" t="s">
        <v>163</v>
      </c>
      <c r="AU242" s="169" t="s">
        <v>106</v>
      </c>
      <c r="AV242" s="10" t="s">
        <v>106</v>
      </c>
      <c r="AW242" s="10" t="s">
        <v>164</v>
      </c>
      <c r="AX242" s="10" t="s">
        <v>82</v>
      </c>
      <c r="AY242" s="169" t="s">
        <v>155</v>
      </c>
    </row>
    <row r="243" spans="2:65" s="11" customFormat="1" ht="22.5" customHeight="1">
      <c r="B243" s="170"/>
      <c r="C243" s="171"/>
      <c r="D243" s="171"/>
      <c r="E243" s="172" t="s">
        <v>21</v>
      </c>
      <c r="F243" s="251" t="s">
        <v>165</v>
      </c>
      <c r="G243" s="252"/>
      <c r="H243" s="252"/>
      <c r="I243" s="252"/>
      <c r="J243" s="171"/>
      <c r="K243" s="173">
        <v>12</v>
      </c>
      <c r="L243" s="171"/>
      <c r="M243" s="171"/>
      <c r="N243" s="171"/>
      <c r="O243" s="171"/>
      <c r="P243" s="171"/>
      <c r="Q243" s="171"/>
      <c r="R243" s="174"/>
      <c r="T243" s="175"/>
      <c r="U243" s="171"/>
      <c r="V243" s="171"/>
      <c r="W243" s="171"/>
      <c r="X243" s="171"/>
      <c r="Y243" s="171"/>
      <c r="Z243" s="171"/>
      <c r="AA243" s="176"/>
      <c r="AT243" s="177" t="s">
        <v>163</v>
      </c>
      <c r="AU243" s="177" t="s">
        <v>106</v>
      </c>
      <c r="AV243" s="11" t="s">
        <v>160</v>
      </c>
      <c r="AW243" s="11" t="s">
        <v>164</v>
      </c>
      <c r="AX243" s="11" t="s">
        <v>23</v>
      </c>
      <c r="AY243" s="177" t="s">
        <v>155</v>
      </c>
    </row>
    <row r="244" spans="2:65" s="1" customFormat="1" ht="44.25" customHeight="1">
      <c r="B244" s="32"/>
      <c r="C244" s="154" t="s">
        <v>324</v>
      </c>
      <c r="D244" s="154" t="s">
        <v>156</v>
      </c>
      <c r="E244" s="155" t="s">
        <v>325</v>
      </c>
      <c r="F244" s="247" t="s">
        <v>326</v>
      </c>
      <c r="G244" s="246"/>
      <c r="H244" s="246"/>
      <c r="I244" s="246"/>
      <c r="J244" s="156" t="s">
        <v>277</v>
      </c>
      <c r="K244" s="157">
        <v>12</v>
      </c>
      <c r="L244" s="248">
        <v>0</v>
      </c>
      <c r="M244" s="246"/>
      <c r="N244" s="245">
        <f>ROUND(L244*K244,3)</f>
        <v>0</v>
      </c>
      <c r="O244" s="246"/>
      <c r="P244" s="246"/>
      <c r="Q244" s="246"/>
      <c r="R244" s="34"/>
      <c r="T244" s="158" t="s">
        <v>21</v>
      </c>
      <c r="U244" s="41" t="s">
        <v>47</v>
      </c>
      <c r="V244" s="33"/>
      <c r="W244" s="159">
        <f>V244*K244</f>
        <v>0</v>
      </c>
      <c r="X244" s="159">
        <v>0</v>
      </c>
      <c r="Y244" s="159">
        <f>X244*K244</f>
        <v>0</v>
      </c>
      <c r="Z244" s="159">
        <v>0</v>
      </c>
      <c r="AA244" s="160">
        <f>Z244*K244</f>
        <v>0</v>
      </c>
      <c r="AR244" s="15" t="s">
        <v>230</v>
      </c>
      <c r="AT244" s="15" t="s">
        <v>156</v>
      </c>
      <c r="AU244" s="15" t="s">
        <v>106</v>
      </c>
      <c r="AY244" s="15" t="s">
        <v>155</v>
      </c>
      <c r="BE244" s="101">
        <f>IF(U244="základní",N244,0)</f>
        <v>0</v>
      </c>
      <c r="BF244" s="101">
        <f>IF(U244="snížená",N244,0)</f>
        <v>0</v>
      </c>
      <c r="BG244" s="101">
        <f>IF(U244="zákl. přenesená",N244,0)</f>
        <v>0</v>
      </c>
      <c r="BH244" s="101">
        <f>IF(U244="sníž. přenesená",N244,0)</f>
        <v>0</v>
      </c>
      <c r="BI244" s="101">
        <f>IF(U244="nulová",N244,0)</f>
        <v>0</v>
      </c>
      <c r="BJ244" s="15" t="s">
        <v>23</v>
      </c>
      <c r="BK244" s="161">
        <f>ROUND(L244*K244,3)</f>
        <v>0</v>
      </c>
      <c r="BL244" s="15" t="s">
        <v>230</v>
      </c>
      <c r="BM244" s="15" t="s">
        <v>327</v>
      </c>
    </row>
    <row r="245" spans="2:65" s="10" customFormat="1" ht="22.5" customHeight="1">
      <c r="B245" s="162"/>
      <c r="C245" s="163"/>
      <c r="D245" s="163"/>
      <c r="E245" s="164" t="s">
        <v>21</v>
      </c>
      <c r="F245" s="249" t="s">
        <v>314</v>
      </c>
      <c r="G245" s="250"/>
      <c r="H245" s="250"/>
      <c r="I245" s="250"/>
      <c r="J245" s="163"/>
      <c r="K245" s="165">
        <v>1</v>
      </c>
      <c r="L245" s="163"/>
      <c r="M245" s="163"/>
      <c r="N245" s="163"/>
      <c r="O245" s="163"/>
      <c r="P245" s="163"/>
      <c r="Q245" s="163"/>
      <c r="R245" s="166"/>
      <c r="T245" s="167"/>
      <c r="U245" s="163"/>
      <c r="V245" s="163"/>
      <c r="W245" s="163"/>
      <c r="X245" s="163"/>
      <c r="Y245" s="163"/>
      <c r="Z245" s="163"/>
      <c r="AA245" s="168"/>
      <c r="AT245" s="169" t="s">
        <v>163</v>
      </c>
      <c r="AU245" s="169" t="s">
        <v>106</v>
      </c>
      <c r="AV245" s="10" t="s">
        <v>106</v>
      </c>
      <c r="AW245" s="10" t="s">
        <v>164</v>
      </c>
      <c r="AX245" s="10" t="s">
        <v>82</v>
      </c>
      <c r="AY245" s="169" t="s">
        <v>155</v>
      </c>
    </row>
    <row r="246" spans="2:65" s="10" customFormat="1" ht="22.5" customHeight="1">
      <c r="B246" s="162"/>
      <c r="C246" s="163"/>
      <c r="D246" s="163"/>
      <c r="E246" s="164" t="s">
        <v>21</v>
      </c>
      <c r="F246" s="253" t="s">
        <v>315</v>
      </c>
      <c r="G246" s="250"/>
      <c r="H246" s="250"/>
      <c r="I246" s="250"/>
      <c r="J246" s="163"/>
      <c r="K246" s="165">
        <v>2</v>
      </c>
      <c r="L246" s="163"/>
      <c r="M246" s="163"/>
      <c r="N246" s="163"/>
      <c r="O246" s="163"/>
      <c r="P246" s="163"/>
      <c r="Q246" s="163"/>
      <c r="R246" s="166"/>
      <c r="T246" s="167"/>
      <c r="U246" s="163"/>
      <c r="V246" s="163"/>
      <c r="W246" s="163"/>
      <c r="X246" s="163"/>
      <c r="Y246" s="163"/>
      <c r="Z246" s="163"/>
      <c r="AA246" s="168"/>
      <c r="AT246" s="169" t="s">
        <v>163</v>
      </c>
      <c r="AU246" s="169" t="s">
        <v>106</v>
      </c>
      <c r="AV246" s="10" t="s">
        <v>106</v>
      </c>
      <c r="AW246" s="10" t="s">
        <v>164</v>
      </c>
      <c r="AX246" s="10" t="s">
        <v>82</v>
      </c>
      <c r="AY246" s="169" t="s">
        <v>155</v>
      </c>
    </row>
    <row r="247" spans="2:65" s="10" customFormat="1" ht="22.5" customHeight="1">
      <c r="B247" s="162"/>
      <c r="C247" s="163"/>
      <c r="D247" s="163"/>
      <c r="E247" s="164" t="s">
        <v>21</v>
      </c>
      <c r="F247" s="253" t="s">
        <v>316</v>
      </c>
      <c r="G247" s="250"/>
      <c r="H247" s="250"/>
      <c r="I247" s="250"/>
      <c r="J247" s="163"/>
      <c r="K247" s="165">
        <v>1</v>
      </c>
      <c r="L247" s="163"/>
      <c r="M247" s="163"/>
      <c r="N247" s="163"/>
      <c r="O247" s="163"/>
      <c r="P247" s="163"/>
      <c r="Q247" s="163"/>
      <c r="R247" s="166"/>
      <c r="T247" s="167"/>
      <c r="U247" s="163"/>
      <c r="V247" s="163"/>
      <c r="W247" s="163"/>
      <c r="X247" s="163"/>
      <c r="Y247" s="163"/>
      <c r="Z247" s="163"/>
      <c r="AA247" s="168"/>
      <c r="AT247" s="169" t="s">
        <v>163</v>
      </c>
      <c r="AU247" s="169" t="s">
        <v>106</v>
      </c>
      <c r="AV247" s="10" t="s">
        <v>106</v>
      </c>
      <c r="AW247" s="10" t="s">
        <v>164</v>
      </c>
      <c r="AX247" s="10" t="s">
        <v>82</v>
      </c>
      <c r="AY247" s="169" t="s">
        <v>155</v>
      </c>
    </row>
    <row r="248" spans="2:65" s="10" customFormat="1" ht="22.5" customHeight="1">
      <c r="B248" s="162"/>
      <c r="C248" s="163"/>
      <c r="D248" s="163"/>
      <c r="E248" s="164" t="s">
        <v>21</v>
      </c>
      <c r="F248" s="253" t="s">
        <v>317</v>
      </c>
      <c r="G248" s="250"/>
      <c r="H248" s="250"/>
      <c r="I248" s="250"/>
      <c r="J248" s="163"/>
      <c r="K248" s="165">
        <v>1</v>
      </c>
      <c r="L248" s="163"/>
      <c r="M248" s="163"/>
      <c r="N248" s="163"/>
      <c r="O248" s="163"/>
      <c r="P248" s="163"/>
      <c r="Q248" s="163"/>
      <c r="R248" s="166"/>
      <c r="T248" s="167"/>
      <c r="U248" s="163"/>
      <c r="V248" s="163"/>
      <c r="W248" s="163"/>
      <c r="X248" s="163"/>
      <c r="Y248" s="163"/>
      <c r="Z248" s="163"/>
      <c r="AA248" s="168"/>
      <c r="AT248" s="169" t="s">
        <v>163</v>
      </c>
      <c r="AU248" s="169" t="s">
        <v>106</v>
      </c>
      <c r="AV248" s="10" t="s">
        <v>106</v>
      </c>
      <c r="AW248" s="10" t="s">
        <v>164</v>
      </c>
      <c r="AX248" s="10" t="s">
        <v>82</v>
      </c>
      <c r="AY248" s="169" t="s">
        <v>155</v>
      </c>
    </row>
    <row r="249" spans="2:65" s="10" customFormat="1" ht="22.5" customHeight="1">
      <c r="B249" s="162"/>
      <c r="C249" s="163"/>
      <c r="D249" s="163"/>
      <c r="E249" s="164" t="s">
        <v>21</v>
      </c>
      <c r="F249" s="253" t="s">
        <v>318</v>
      </c>
      <c r="G249" s="250"/>
      <c r="H249" s="250"/>
      <c r="I249" s="250"/>
      <c r="J249" s="163"/>
      <c r="K249" s="165">
        <v>1</v>
      </c>
      <c r="L249" s="163"/>
      <c r="M249" s="163"/>
      <c r="N249" s="163"/>
      <c r="O249" s="163"/>
      <c r="P249" s="163"/>
      <c r="Q249" s="163"/>
      <c r="R249" s="166"/>
      <c r="T249" s="167"/>
      <c r="U249" s="163"/>
      <c r="V249" s="163"/>
      <c r="W249" s="163"/>
      <c r="X249" s="163"/>
      <c r="Y249" s="163"/>
      <c r="Z249" s="163"/>
      <c r="AA249" s="168"/>
      <c r="AT249" s="169" t="s">
        <v>163</v>
      </c>
      <c r="AU249" s="169" t="s">
        <v>106</v>
      </c>
      <c r="AV249" s="10" t="s">
        <v>106</v>
      </c>
      <c r="AW249" s="10" t="s">
        <v>164</v>
      </c>
      <c r="AX249" s="10" t="s">
        <v>82</v>
      </c>
      <c r="AY249" s="169" t="s">
        <v>155</v>
      </c>
    </row>
    <row r="250" spans="2:65" s="10" customFormat="1" ht="22.5" customHeight="1">
      <c r="B250" s="162"/>
      <c r="C250" s="163"/>
      <c r="D250" s="163"/>
      <c r="E250" s="164" t="s">
        <v>21</v>
      </c>
      <c r="F250" s="253" t="s">
        <v>319</v>
      </c>
      <c r="G250" s="250"/>
      <c r="H250" s="250"/>
      <c r="I250" s="250"/>
      <c r="J250" s="163"/>
      <c r="K250" s="165">
        <v>2</v>
      </c>
      <c r="L250" s="163"/>
      <c r="M250" s="163"/>
      <c r="N250" s="163"/>
      <c r="O250" s="163"/>
      <c r="P250" s="163"/>
      <c r="Q250" s="163"/>
      <c r="R250" s="166"/>
      <c r="T250" s="167"/>
      <c r="U250" s="163"/>
      <c r="V250" s="163"/>
      <c r="W250" s="163"/>
      <c r="X250" s="163"/>
      <c r="Y250" s="163"/>
      <c r="Z250" s="163"/>
      <c r="AA250" s="168"/>
      <c r="AT250" s="169" t="s">
        <v>163</v>
      </c>
      <c r="AU250" s="169" t="s">
        <v>106</v>
      </c>
      <c r="AV250" s="10" t="s">
        <v>106</v>
      </c>
      <c r="AW250" s="10" t="s">
        <v>164</v>
      </c>
      <c r="AX250" s="10" t="s">
        <v>82</v>
      </c>
      <c r="AY250" s="169" t="s">
        <v>155</v>
      </c>
    </row>
    <row r="251" spans="2:65" s="10" customFormat="1" ht="22.5" customHeight="1">
      <c r="B251" s="162"/>
      <c r="C251" s="163"/>
      <c r="D251" s="163"/>
      <c r="E251" s="164" t="s">
        <v>21</v>
      </c>
      <c r="F251" s="253" t="s">
        <v>320</v>
      </c>
      <c r="G251" s="250"/>
      <c r="H251" s="250"/>
      <c r="I251" s="250"/>
      <c r="J251" s="163"/>
      <c r="K251" s="165">
        <v>1</v>
      </c>
      <c r="L251" s="163"/>
      <c r="M251" s="163"/>
      <c r="N251" s="163"/>
      <c r="O251" s="163"/>
      <c r="P251" s="163"/>
      <c r="Q251" s="163"/>
      <c r="R251" s="166"/>
      <c r="T251" s="167"/>
      <c r="U251" s="163"/>
      <c r="V251" s="163"/>
      <c r="W251" s="163"/>
      <c r="X251" s="163"/>
      <c r="Y251" s="163"/>
      <c r="Z251" s="163"/>
      <c r="AA251" s="168"/>
      <c r="AT251" s="169" t="s">
        <v>163</v>
      </c>
      <c r="AU251" s="169" t="s">
        <v>106</v>
      </c>
      <c r="AV251" s="10" t="s">
        <v>106</v>
      </c>
      <c r="AW251" s="10" t="s">
        <v>164</v>
      </c>
      <c r="AX251" s="10" t="s">
        <v>82</v>
      </c>
      <c r="AY251" s="169" t="s">
        <v>155</v>
      </c>
    </row>
    <row r="252" spans="2:65" s="10" customFormat="1" ht="22.5" customHeight="1">
      <c r="B252" s="162"/>
      <c r="C252" s="163"/>
      <c r="D252" s="163"/>
      <c r="E252" s="164" t="s">
        <v>21</v>
      </c>
      <c r="F252" s="253" t="s">
        <v>321</v>
      </c>
      <c r="G252" s="250"/>
      <c r="H252" s="250"/>
      <c r="I252" s="250"/>
      <c r="J252" s="163"/>
      <c r="K252" s="165">
        <v>1</v>
      </c>
      <c r="L252" s="163"/>
      <c r="M252" s="163"/>
      <c r="N252" s="163"/>
      <c r="O252" s="163"/>
      <c r="P252" s="163"/>
      <c r="Q252" s="163"/>
      <c r="R252" s="166"/>
      <c r="T252" s="167"/>
      <c r="U252" s="163"/>
      <c r="V252" s="163"/>
      <c r="W252" s="163"/>
      <c r="X252" s="163"/>
      <c r="Y252" s="163"/>
      <c r="Z252" s="163"/>
      <c r="AA252" s="168"/>
      <c r="AT252" s="169" t="s">
        <v>163</v>
      </c>
      <c r="AU252" s="169" t="s">
        <v>106</v>
      </c>
      <c r="AV252" s="10" t="s">
        <v>106</v>
      </c>
      <c r="AW252" s="10" t="s">
        <v>164</v>
      </c>
      <c r="AX252" s="10" t="s">
        <v>82</v>
      </c>
      <c r="AY252" s="169" t="s">
        <v>155</v>
      </c>
    </row>
    <row r="253" spans="2:65" s="10" customFormat="1" ht="22.5" customHeight="1">
      <c r="B253" s="162"/>
      <c r="C253" s="163"/>
      <c r="D253" s="163"/>
      <c r="E253" s="164" t="s">
        <v>21</v>
      </c>
      <c r="F253" s="253" t="s">
        <v>322</v>
      </c>
      <c r="G253" s="250"/>
      <c r="H253" s="250"/>
      <c r="I253" s="250"/>
      <c r="J253" s="163"/>
      <c r="K253" s="165">
        <v>1</v>
      </c>
      <c r="L253" s="163"/>
      <c r="M253" s="163"/>
      <c r="N253" s="163"/>
      <c r="O253" s="163"/>
      <c r="P253" s="163"/>
      <c r="Q253" s="163"/>
      <c r="R253" s="166"/>
      <c r="T253" s="167"/>
      <c r="U253" s="163"/>
      <c r="V253" s="163"/>
      <c r="W253" s="163"/>
      <c r="X253" s="163"/>
      <c r="Y253" s="163"/>
      <c r="Z253" s="163"/>
      <c r="AA253" s="168"/>
      <c r="AT253" s="169" t="s">
        <v>163</v>
      </c>
      <c r="AU253" s="169" t="s">
        <v>106</v>
      </c>
      <c r="AV253" s="10" t="s">
        <v>106</v>
      </c>
      <c r="AW253" s="10" t="s">
        <v>164</v>
      </c>
      <c r="AX253" s="10" t="s">
        <v>82</v>
      </c>
      <c r="AY253" s="169" t="s">
        <v>155</v>
      </c>
    </row>
    <row r="254" spans="2:65" s="10" customFormat="1" ht="22.5" customHeight="1">
      <c r="B254" s="162"/>
      <c r="C254" s="163"/>
      <c r="D254" s="163"/>
      <c r="E254" s="164" t="s">
        <v>21</v>
      </c>
      <c r="F254" s="253" t="s">
        <v>323</v>
      </c>
      <c r="G254" s="250"/>
      <c r="H254" s="250"/>
      <c r="I254" s="250"/>
      <c r="J254" s="163"/>
      <c r="K254" s="165">
        <v>1</v>
      </c>
      <c r="L254" s="163"/>
      <c r="M254" s="163"/>
      <c r="N254" s="163"/>
      <c r="O254" s="163"/>
      <c r="P254" s="163"/>
      <c r="Q254" s="163"/>
      <c r="R254" s="166"/>
      <c r="T254" s="167"/>
      <c r="U254" s="163"/>
      <c r="V254" s="163"/>
      <c r="W254" s="163"/>
      <c r="X254" s="163"/>
      <c r="Y254" s="163"/>
      <c r="Z254" s="163"/>
      <c r="AA254" s="168"/>
      <c r="AT254" s="169" t="s">
        <v>163</v>
      </c>
      <c r="AU254" s="169" t="s">
        <v>106</v>
      </c>
      <c r="AV254" s="10" t="s">
        <v>106</v>
      </c>
      <c r="AW254" s="10" t="s">
        <v>164</v>
      </c>
      <c r="AX254" s="10" t="s">
        <v>82</v>
      </c>
      <c r="AY254" s="169" t="s">
        <v>155</v>
      </c>
    </row>
    <row r="255" spans="2:65" s="11" customFormat="1" ht="22.5" customHeight="1">
      <c r="B255" s="170"/>
      <c r="C255" s="171"/>
      <c r="D255" s="171"/>
      <c r="E255" s="172" t="s">
        <v>21</v>
      </c>
      <c r="F255" s="251" t="s">
        <v>165</v>
      </c>
      <c r="G255" s="252"/>
      <c r="H255" s="252"/>
      <c r="I255" s="252"/>
      <c r="J255" s="171"/>
      <c r="K255" s="173">
        <v>12</v>
      </c>
      <c r="L255" s="171"/>
      <c r="M255" s="171"/>
      <c r="N255" s="171"/>
      <c r="O255" s="171"/>
      <c r="P255" s="171"/>
      <c r="Q255" s="171"/>
      <c r="R255" s="174"/>
      <c r="T255" s="175"/>
      <c r="U255" s="171"/>
      <c r="V255" s="171"/>
      <c r="W255" s="171"/>
      <c r="X255" s="171"/>
      <c r="Y255" s="171"/>
      <c r="Z255" s="171"/>
      <c r="AA255" s="176"/>
      <c r="AT255" s="177" t="s">
        <v>163</v>
      </c>
      <c r="AU255" s="177" t="s">
        <v>106</v>
      </c>
      <c r="AV255" s="11" t="s">
        <v>160</v>
      </c>
      <c r="AW255" s="11" t="s">
        <v>164</v>
      </c>
      <c r="AX255" s="11" t="s">
        <v>23</v>
      </c>
      <c r="AY255" s="177" t="s">
        <v>155</v>
      </c>
    </row>
    <row r="256" spans="2:65" s="1" customFormat="1" ht="22.5" customHeight="1">
      <c r="B256" s="32"/>
      <c r="C256" s="154" t="s">
        <v>328</v>
      </c>
      <c r="D256" s="154" t="s">
        <v>156</v>
      </c>
      <c r="E256" s="155" t="s">
        <v>329</v>
      </c>
      <c r="F256" s="247" t="s">
        <v>330</v>
      </c>
      <c r="G256" s="246"/>
      <c r="H256" s="246"/>
      <c r="I256" s="246"/>
      <c r="J256" s="156" t="s">
        <v>277</v>
      </c>
      <c r="K256" s="157">
        <v>4</v>
      </c>
      <c r="L256" s="248">
        <v>0</v>
      </c>
      <c r="M256" s="246"/>
      <c r="N256" s="245">
        <f>ROUND(L256*K256,3)</f>
        <v>0</v>
      </c>
      <c r="O256" s="246"/>
      <c r="P256" s="246"/>
      <c r="Q256" s="246"/>
      <c r="R256" s="34"/>
      <c r="T256" s="158" t="s">
        <v>21</v>
      </c>
      <c r="U256" s="41" t="s">
        <v>47</v>
      </c>
      <c r="V256" s="33"/>
      <c r="W256" s="159">
        <f>V256*K256</f>
        <v>0</v>
      </c>
      <c r="X256" s="159">
        <v>0</v>
      </c>
      <c r="Y256" s="159">
        <f>X256*K256</f>
        <v>0</v>
      </c>
      <c r="Z256" s="159">
        <v>0</v>
      </c>
      <c r="AA256" s="160">
        <f>Z256*K256</f>
        <v>0</v>
      </c>
      <c r="AR256" s="15" t="s">
        <v>331</v>
      </c>
      <c r="AT256" s="15" t="s">
        <v>156</v>
      </c>
      <c r="AU256" s="15" t="s">
        <v>106</v>
      </c>
      <c r="AY256" s="15" t="s">
        <v>155</v>
      </c>
      <c r="BE256" s="101">
        <f>IF(U256="základní",N256,0)</f>
        <v>0</v>
      </c>
      <c r="BF256" s="101">
        <f>IF(U256="snížená",N256,0)</f>
        <v>0</v>
      </c>
      <c r="BG256" s="101">
        <f>IF(U256="zákl. přenesená",N256,0)</f>
        <v>0</v>
      </c>
      <c r="BH256" s="101">
        <f>IF(U256="sníž. přenesená",N256,0)</f>
        <v>0</v>
      </c>
      <c r="BI256" s="101">
        <f>IF(U256="nulová",N256,0)</f>
        <v>0</v>
      </c>
      <c r="BJ256" s="15" t="s">
        <v>23</v>
      </c>
      <c r="BK256" s="161">
        <f>ROUND(L256*K256,3)</f>
        <v>0</v>
      </c>
      <c r="BL256" s="15" t="s">
        <v>331</v>
      </c>
      <c r="BM256" s="15" t="s">
        <v>332</v>
      </c>
    </row>
    <row r="257" spans="2:65" s="10" customFormat="1" ht="22.5" customHeight="1">
      <c r="B257" s="162"/>
      <c r="C257" s="163"/>
      <c r="D257" s="163"/>
      <c r="E257" s="164" t="s">
        <v>21</v>
      </c>
      <c r="F257" s="249" t="s">
        <v>333</v>
      </c>
      <c r="G257" s="250"/>
      <c r="H257" s="250"/>
      <c r="I257" s="250"/>
      <c r="J257" s="163"/>
      <c r="K257" s="165">
        <v>4</v>
      </c>
      <c r="L257" s="163"/>
      <c r="M257" s="163"/>
      <c r="N257" s="163"/>
      <c r="O257" s="163"/>
      <c r="P257" s="163"/>
      <c r="Q257" s="163"/>
      <c r="R257" s="166"/>
      <c r="T257" s="167"/>
      <c r="U257" s="163"/>
      <c r="V257" s="163"/>
      <c r="W257" s="163"/>
      <c r="X257" s="163"/>
      <c r="Y257" s="163"/>
      <c r="Z257" s="163"/>
      <c r="AA257" s="168"/>
      <c r="AT257" s="169" t="s">
        <v>163</v>
      </c>
      <c r="AU257" s="169" t="s">
        <v>106</v>
      </c>
      <c r="AV257" s="10" t="s">
        <v>106</v>
      </c>
      <c r="AW257" s="10" t="s">
        <v>164</v>
      </c>
      <c r="AX257" s="10" t="s">
        <v>82</v>
      </c>
      <c r="AY257" s="169" t="s">
        <v>155</v>
      </c>
    </row>
    <row r="258" spans="2:65" s="11" customFormat="1" ht="22.5" customHeight="1">
      <c r="B258" s="170"/>
      <c r="C258" s="171"/>
      <c r="D258" s="171"/>
      <c r="E258" s="172" t="s">
        <v>21</v>
      </c>
      <c r="F258" s="251" t="s">
        <v>165</v>
      </c>
      <c r="G258" s="252"/>
      <c r="H258" s="252"/>
      <c r="I258" s="252"/>
      <c r="J258" s="171"/>
      <c r="K258" s="173">
        <v>4</v>
      </c>
      <c r="L258" s="171"/>
      <c r="M258" s="171"/>
      <c r="N258" s="171"/>
      <c r="O258" s="171"/>
      <c r="P258" s="171"/>
      <c r="Q258" s="171"/>
      <c r="R258" s="174"/>
      <c r="T258" s="175"/>
      <c r="U258" s="171"/>
      <c r="V258" s="171"/>
      <c r="W258" s="171"/>
      <c r="X258" s="171"/>
      <c r="Y258" s="171"/>
      <c r="Z258" s="171"/>
      <c r="AA258" s="176"/>
      <c r="AT258" s="177" t="s">
        <v>163</v>
      </c>
      <c r="AU258" s="177" t="s">
        <v>106</v>
      </c>
      <c r="AV258" s="11" t="s">
        <v>160</v>
      </c>
      <c r="AW258" s="11" t="s">
        <v>164</v>
      </c>
      <c r="AX258" s="11" t="s">
        <v>23</v>
      </c>
      <c r="AY258" s="177" t="s">
        <v>155</v>
      </c>
    </row>
    <row r="259" spans="2:65" s="1" customFormat="1" ht="57" customHeight="1">
      <c r="B259" s="32"/>
      <c r="C259" s="154" t="s">
        <v>334</v>
      </c>
      <c r="D259" s="154" t="s">
        <v>156</v>
      </c>
      <c r="E259" s="155" t="s">
        <v>335</v>
      </c>
      <c r="F259" s="247" t="s">
        <v>336</v>
      </c>
      <c r="G259" s="246"/>
      <c r="H259" s="246"/>
      <c r="I259" s="246"/>
      <c r="J259" s="156" t="s">
        <v>277</v>
      </c>
      <c r="K259" s="157">
        <v>12</v>
      </c>
      <c r="L259" s="248">
        <v>0</v>
      </c>
      <c r="M259" s="246"/>
      <c r="N259" s="245">
        <f>ROUND(L259*K259,3)</f>
        <v>0</v>
      </c>
      <c r="O259" s="246"/>
      <c r="P259" s="246"/>
      <c r="Q259" s="246"/>
      <c r="R259" s="34"/>
      <c r="T259" s="158" t="s">
        <v>21</v>
      </c>
      <c r="U259" s="41" t="s">
        <v>49</v>
      </c>
      <c r="V259" s="33"/>
      <c r="W259" s="159">
        <f>V259*K259</f>
        <v>0</v>
      </c>
      <c r="X259" s="159">
        <v>0</v>
      </c>
      <c r="Y259" s="159">
        <f>X259*K259</f>
        <v>0</v>
      </c>
      <c r="Z259" s="159">
        <v>0</v>
      </c>
      <c r="AA259" s="160">
        <f>Z259*K259</f>
        <v>0</v>
      </c>
      <c r="AR259" s="15" t="s">
        <v>230</v>
      </c>
      <c r="AT259" s="15" t="s">
        <v>156</v>
      </c>
      <c r="AU259" s="15" t="s">
        <v>106</v>
      </c>
      <c r="AY259" s="15" t="s">
        <v>155</v>
      </c>
      <c r="BE259" s="101">
        <f>IF(U259="základní",N259,0)</f>
        <v>0</v>
      </c>
      <c r="BF259" s="101">
        <f>IF(U259="snížená",N259,0)</f>
        <v>0</v>
      </c>
      <c r="BG259" s="101">
        <f>IF(U259="zákl. přenesená",N259,0)</f>
        <v>0</v>
      </c>
      <c r="BH259" s="101">
        <f>IF(U259="sníž. přenesená",N259,0)</f>
        <v>0</v>
      </c>
      <c r="BI259" s="101">
        <f>IF(U259="nulová",N259,0)</f>
        <v>0</v>
      </c>
      <c r="BJ259" s="15" t="s">
        <v>106</v>
      </c>
      <c r="BK259" s="161">
        <f>ROUND(L259*K259,3)</f>
        <v>0</v>
      </c>
      <c r="BL259" s="15" t="s">
        <v>230</v>
      </c>
      <c r="BM259" s="15" t="s">
        <v>337</v>
      </c>
    </row>
    <row r="260" spans="2:65" s="10" customFormat="1" ht="22.5" customHeight="1">
      <c r="B260" s="162"/>
      <c r="C260" s="163"/>
      <c r="D260" s="163"/>
      <c r="E260" s="164" t="s">
        <v>21</v>
      </c>
      <c r="F260" s="249" t="s">
        <v>314</v>
      </c>
      <c r="G260" s="250"/>
      <c r="H260" s="250"/>
      <c r="I260" s="250"/>
      <c r="J260" s="163"/>
      <c r="K260" s="165">
        <v>1</v>
      </c>
      <c r="L260" s="163"/>
      <c r="M260" s="163"/>
      <c r="N260" s="163"/>
      <c r="O260" s="163"/>
      <c r="P260" s="163"/>
      <c r="Q260" s="163"/>
      <c r="R260" s="166"/>
      <c r="T260" s="167"/>
      <c r="U260" s="163"/>
      <c r="V260" s="163"/>
      <c r="W260" s="163"/>
      <c r="X260" s="163"/>
      <c r="Y260" s="163"/>
      <c r="Z260" s="163"/>
      <c r="AA260" s="168"/>
      <c r="AT260" s="169" t="s">
        <v>163</v>
      </c>
      <c r="AU260" s="169" t="s">
        <v>106</v>
      </c>
      <c r="AV260" s="10" t="s">
        <v>106</v>
      </c>
      <c r="AW260" s="10" t="s">
        <v>164</v>
      </c>
      <c r="AX260" s="10" t="s">
        <v>82</v>
      </c>
      <c r="AY260" s="169" t="s">
        <v>155</v>
      </c>
    </row>
    <row r="261" spans="2:65" s="10" customFormat="1" ht="22.5" customHeight="1">
      <c r="B261" s="162"/>
      <c r="C261" s="163"/>
      <c r="D261" s="163"/>
      <c r="E261" s="164" t="s">
        <v>21</v>
      </c>
      <c r="F261" s="253" t="s">
        <v>315</v>
      </c>
      <c r="G261" s="250"/>
      <c r="H261" s="250"/>
      <c r="I261" s="250"/>
      <c r="J261" s="163"/>
      <c r="K261" s="165">
        <v>2</v>
      </c>
      <c r="L261" s="163"/>
      <c r="M261" s="163"/>
      <c r="N261" s="163"/>
      <c r="O261" s="163"/>
      <c r="P261" s="163"/>
      <c r="Q261" s="163"/>
      <c r="R261" s="166"/>
      <c r="T261" s="167"/>
      <c r="U261" s="163"/>
      <c r="V261" s="163"/>
      <c r="W261" s="163"/>
      <c r="X261" s="163"/>
      <c r="Y261" s="163"/>
      <c r="Z261" s="163"/>
      <c r="AA261" s="168"/>
      <c r="AT261" s="169" t="s">
        <v>163</v>
      </c>
      <c r="AU261" s="169" t="s">
        <v>106</v>
      </c>
      <c r="AV261" s="10" t="s">
        <v>106</v>
      </c>
      <c r="AW261" s="10" t="s">
        <v>164</v>
      </c>
      <c r="AX261" s="10" t="s">
        <v>82</v>
      </c>
      <c r="AY261" s="169" t="s">
        <v>155</v>
      </c>
    </row>
    <row r="262" spans="2:65" s="10" customFormat="1" ht="22.5" customHeight="1">
      <c r="B262" s="162"/>
      <c r="C262" s="163"/>
      <c r="D262" s="163"/>
      <c r="E262" s="164" t="s">
        <v>21</v>
      </c>
      <c r="F262" s="253" t="s">
        <v>316</v>
      </c>
      <c r="G262" s="250"/>
      <c r="H262" s="250"/>
      <c r="I262" s="250"/>
      <c r="J262" s="163"/>
      <c r="K262" s="165">
        <v>1</v>
      </c>
      <c r="L262" s="163"/>
      <c r="M262" s="163"/>
      <c r="N262" s="163"/>
      <c r="O262" s="163"/>
      <c r="P262" s="163"/>
      <c r="Q262" s="163"/>
      <c r="R262" s="166"/>
      <c r="T262" s="167"/>
      <c r="U262" s="163"/>
      <c r="V262" s="163"/>
      <c r="W262" s="163"/>
      <c r="X262" s="163"/>
      <c r="Y262" s="163"/>
      <c r="Z262" s="163"/>
      <c r="AA262" s="168"/>
      <c r="AT262" s="169" t="s">
        <v>163</v>
      </c>
      <c r="AU262" s="169" t="s">
        <v>106</v>
      </c>
      <c r="AV262" s="10" t="s">
        <v>106</v>
      </c>
      <c r="AW262" s="10" t="s">
        <v>164</v>
      </c>
      <c r="AX262" s="10" t="s">
        <v>82</v>
      </c>
      <c r="AY262" s="169" t="s">
        <v>155</v>
      </c>
    </row>
    <row r="263" spans="2:65" s="10" customFormat="1" ht="22.5" customHeight="1">
      <c r="B263" s="162"/>
      <c r="C263" s="163"/>
      <c r="D263" s="163"/>
      <c r="E263" s="164" t="s">
        <v>21</v>
      </c>
      <c r="F263" s="253" t="s">
        <v>317</v>
      </c>
      <c r="G263" s="250"/>
      <c r="H263" s="250"/>
      <c r="I263" s="250"/>
      <c r="J263" s="163"/>
      <c r="K263" s="165">
        <v>1</v>
      </c>
      <c r="L263" s="163"/>
      <c r="M263" s="163"/>
      <c r="N263" s="163"/>
      <c r="O263" s="163"/>
      <c r="P263" s="163"/>
      <c r="Q263" s="163"/>
      <c r="R263" s="166"/>
      <c r="T263" s="167"/>
      <c r="U263" s="163"/>
      <c r="V263" s="163"/>
      <c r="W263" s="163"/>
      <c r="X263" s="163"/>
      <c r="Y263" s="163"/>
      <c r="Z263" s="163"/>
      <c r="AA263" s="168"/>
      <c r="AT263" s="169" t="s">
        <v>163</v>
      </c>
      <c r="AU263" s="169" t="s">
        <v>106</v>
      </c>
      <c r="AV263" s="10" t="s">
        <v>106</v>
      </c>
      <c r="AW263" s="10" t="s">
        <v>164</v>
      </c>
      <c r="AX263" s="10" t="s">
        <v>82</v>
      </c>
      <c r="AY263" s="169" t="s">
        <v>155</v>
      </c>
    </row>
    <row r="264" spans="2:65" s="10" customFormat="1" ht="22.5" customHeight="1">
      <c r="B264" s="162"/>
      <c r="C264" s="163"/>
      <c r="D264" s="163"/>
      <c r="E264" s="164" t="s">
        <v>21</v>
      </c>
      <c r="F264" s="253" t="s">
        <v>318</v>
      </c>
      <c r="G264" s="250"/>
      <c r="H264" s="250"/>
      <c r="I264" s="250"/>
      <c r="J264" s="163"/>
      <c r="K264" s="165">
        <v>1</v>
      </c>
      <c r="L264" s="163"/>
      <c r="M264" s="163"/>
      <c r="N264" s="163"/>
      <c r="O264" s="163"/>
      <c r="P264" s="163"/>
      <c r="Q264" s="163"/>
      <c r="R264" s="166"/>
      <c r="T264" s="167"/>
      <c r="U264" s="163"/>
      <c r="V264" s="163"/>
      <c r="W264" s="163"/>
      <c r="X264" s="163"/>
      <c r="Y264" s="163"/>
      <c r="Z264" s="163"/>
      <c r="AA264" s="168"/>
      <c r="AT264" s="169" t="s">
        <v>163</v>
      </c>
      <c r="AU264" s="169" t="s">
        <v>106</v>
      </c>
      <c r="AV264" s="10" t="s">
        <v>106</v>
      </c>
      <c r="AW264" s="10" t="s">
        <v>164</v>
      </c>
      <c r="AX264" s="10" t="s">
        <v>82</v>
      </c>
      <c r="AY264" s="169" t="s">
        <v>155</v>
      </c>
    </row>
    <row r="265" spans="2:65" s="10" customFormat="1" ht="22.5" customHeight="1">
      <c r="B265" s="162"/>
      <c r="C265" s="163"/>
      <c r="D265" s="163"/>
      <c r="E265" s="164" t="s">
        <v>21</v>
      </c>
      <c r="F265" s="253" t="s">
        <v>319</v>
      </c>
      <c r="G265" s="250"/>
      <c r="H265" s="250"/>
      <c r="I265" s="250"/>
      <c r="J265" s="163"/>
      <c r="K265" s="165">
        <v>2</v>
      </c>
      <c r="L265" s="163"/>
      <c r="M265" s="163"/>
      <c r="N265" s="163"/>
      <c r="O265" s="163"/>
      <c r="P265" s="163"/>
      <c r="Q265" s="163"/>
      <c r="R265" s="166"/>
      <c r="T265" s="167"/>
      <c r="U265" s="163"/>
      <c r="V265" s="163"/>
      <c r="W265" s="163"/>
      <c r="X265" s="163"/>
      <c r="Y265" s="163"/>
      <c r="Z265" s="163"/>
      <c r="AA265" s="168"/>
      <c r="AT265" s="169" t="s">
        <v>163</v>
      </c>
      <c r="AU265" s="169" t="s">
        <v>106</v>
      </c>
      <c r="AV265" s="10" t="s">
        <v>106</v>
      </c>
      <c r="AW265" s="10" t="s">
        <v>164</v>
      </c>
      <c r="AX265" s="10" t="s">
        <v>82</v>
      </c>
      <c r="AY265" s="169" t="s">
        <v>155</v>
      </c>
    </row>
    <row r="266" spans="2:65" s="10" customFormat="1" ht="22.5" customHeight="1">
      <c r="B266" s="162"/>
      <c r="C266" s="163"/>
      <c r="D266" s="163"/>
      <c r="E266" s="164" t="s">
        <v>21</v>
      </c>
      <c r="F266" s="253" t="s">
        <v>320</v>
      </c>
      <c r="G266" s="250"/>
      <c r="H266" s="250"/>
      <c r="I266" s="250"/>
      <c r="J266" s="163"/>
      <c r="K266" s="165">
        <v>1</v>
      </c>
      <c r="L266" s="163"/>
      <c r="M266" s="163"/>
      <c r="N266" s="163"/>
      <c r="O266" s="163"/>
      <c r="P266" s="163"/>
      <c r="Q266" s="163"/>
      <c r="R266" s="166"/>
      <c r="T266" s="167"/>
      <c r="U266" s="163"/>
      <c r="V266" s="163"/>
      <c r="W266" s="163"/>
      <c r="X266" s="163"/>
      <c r="Y266" s="163"/>
      <c r="Z266" s="163"/>
      <c r="AA266" s="168"/>
      <c r="AT266" s="169" t="s">
        <v>163</v>
      </c>
      <c r="AU266" s="169" t="s">
        <v>106</v>
      </c>
      <c r="AV266" s="10" t="s">
        <v>106</v>
      </c>
      <c r="AW266" s="10" t="s">
        <v>164</v>
      </c>
      <c r="AX266" s="10" t="s">
        <v>82</v>
      </c>
      <c r="AY266" s="169" t="s">
        <v>155</v>
      </c>
    </row>
    <row r="267" spans="2:65" s="10" customFormat="1" ht="22.5" customHeight="1">
      <c r="B267" s="162"/>
      <c r="C267" s="163"/>
      <c r="D267" s="163"/>
      <c r="E267" s="164" t="s">
        <v>21</v>
      </c>
      <c r="F267" s="253" t="s">
        <v>321</v>
      </c>
      <c r="G267" s="250"/>
      <c r="H267" s="250"/>
      <c r="I267" s="250"/>
      <c r="J267" s="163"/>
      <c r="K267" s="165">
        <v>1</v>
      </c>
      <c r="L267" s="163"/>
      <c r="M267" s="163"/>
      <c r="N267" s="163"/>
      <c r="O267" s="163"/>
      <c r="P267" s="163"/>
      <c r="Q267" s="163"/>
      <c r="R267" s="166"/>
      <c r="T267" s="167"/>
      <c r="U267" s="163"/>
      <c r="V267" s="163"/>
      <c r="W267" s="163"/>
      <c r="X267" s="163"/>
      <c r="Y267" s="163"/>
      <c r="Z267" s="163"/>
      <c r="AA267" s="168"/>
      <c r="AT267" s="169" t="s">
        <v>163</v>
      </c>
      <c r="AU267" s="169" t="s">
        <v>106</v>
      </c>
      <c r="AV267" s="10" t="s">
        <v>106</v>
      </c>
      <c r="AW267" s="10" t="s">
        <v>164</v>
      </c>
      <c r="AX267" s="10" t="s">
        <v>82</v>
      </c>
      <c r="AY267" s="169" t="s">
        <v>155</v>
      </c>
    </row>
    <row r="268" spans="2:65" s="10" customFormat="1" ht="22.5" customHeight="1">
      <c r="B268" s="162"/>
      <c r="C268" s="163"/>
      <c r="D268" s="163"/>
      <c r="E268" s="164" t="s">
        <v>21</v>
      </c>
      <c r="F268" s="253" t="s">
        <v>322</v>
      </c>
      <c r="G268" s="250"/>
      <c r="H268" s="250"/>
      <c r="I268" s="250"/>
      <c r="J268" s="163"/>
      <c r="K268" s="165">
        <v>1</v>
      </c>
      <c r="L268" s="163"/>
      <c r="M268" s="163"/>
      <c r="N268" s="163"/>
      <c r="O268" s="163"/>
      <c r="P268" s="163"/>
      <c r="Q268" s="163"/>
      <c r="R268" s="166"/>
      <c r="T268" s="167"/>
      <c r="U268" s="163"/>
      <c r="V268" s="163"/>
      <c r="W268" s="163"/>
      <c r="X268" s="163"/>
      <c r="Y268" s="163"/>
      <c r="Z268" s="163"/>
      <c r="AA268" s="168"/>
      <c r="AT268" s="169" t="s">
        <v>163</v>
      </c>
      <c r="AU268" s="169" t="s">
        <v>106</v>
      </c>
      <c r="AV268" s="10" t="s">
        <v>106</v>
      </c>
      <c r="AW268" s="10" t="s">
        <v>164</v>
      </c>
      <c r="AX268" s="10" t="s">
        <v>82</v>
      </c>
      <c r="AY268" s="169" t="s">
        <v>155</v>
      </c>
    </row>
    <row r="269" spans="2:65" s="10" customFormat="1" ht="22.5" customHeight="1">
      <c r="B269" s="162"/>
      <c r="C269" s="163"/>
      <c r="D269" s="163"/>
      <c r="E269" s="164" t="s">
        <v>21</v>
      </c>
      <c r="F269" s="253" t="s">
        <v>323</v>
      </c>
      <c r="G269" s="250"/>
      <c r="H269" s="250"/>
      <c r="I269" s="250"/>
      <c r="J269" s="163"/>
      <c r="K269" s="165">
        <v>1</v>
      </c>
      <c r="L269" s="163"/>
      <c r="M269" s="163"/>
      <c r="N269" s="163"/>
      <c r="O269" s="163"/>
      <c r="P269" s="163"/>
      <c r="Q269" s="163"/>
      <c r="R269" s="166"/>
      <c r="T269" s="167"/>
      <c r="U269" s="163"/>
      <c r="V269" s="163"/>
      <c r="W269" s="163"/>
      <c r="X269" s="163"/>
      <c r="Y269" s="163"/>
      <c r="Z269" s="163"/>
      <c r="AA269" s="168"/>
      <c r="AT269" s="169" t="s">
        <v>163</v>
      </c>
      <c r="AU269" s="169" t="s">
        <v>106</v>
      </c>
      <c r="AV269" s="10" t="s">
        <v>106</v>
      </c>
      <c r="AW269" s="10" t="s">
        <v>164</v>
      </c>
      <c r="AX269" s="10" t="s">
        <v>82</v>
      </c>
      <c r="AY269" s="169" t="s">
        <v>155</v>
      </c>
    </row>
    <row r="270" spans="2:65" s="11" customFormat="1" ht="22.5" customHeight="1">
      <c r="B270" s="170"/>
      <c r="C270" s="171"/>
      <c r="D270" s="171"/>
      <c r="E270" s="172" t="s">
        <v>21</v>
      </c>
      <c r="F270" s="251" t="s">
        <v>165</v>
      </c>
      <c r="G270" s="252"/>
      <c r="H270" s="252"/>
      <c r="I270" s="252"/>
      <c r="J270" s="171"/>
      <c r="K270" s="173">
        <v>12</v>
      </c>
      <c r="L270" s="171"/>
      <c r="M270" s="171"/>
      <c r="N270" s="171"/>
      <c r="O270" s="171"/>
      <c r="P270" s="171"/>
      <c r="Q270" s="171"/>
      <c r="R270" s="174"/>
      <c r="T270" s="175"/>
      <c r="U270" s="171"/>
      <c r="V270" s="171"/>
      <c r="W270" s="171"/>
      <c r="X270" s="171"/>
      <c r="Y270" s="171"/>
      <c r="Z270" s="171"/>
      <c r="AA270" s="176"/>
      <c r="AT270" s="177" t="s">
        <v>163</v>
      </c>
      <c r="AU270" s="177" t="s">
        <v>106</v>
      </c>
      <c r="AV270" s="11" t="s">
        <v>160</v>
      </c>
      <c r="AW270" s="11" t="s">
        <v>164</v>
      </c>
      <c r="AX270" s="11" t="s">
        <v>23</v>
      </c>
      <c r="AY270" s="177" t="s">
        <v>155</v>
      </c>
    </row>
    <row r="271" spans="2:65" s="1" customFormat="1" ht="31.5" customHeight="1">
      <c r="B271" s="32"/>
      <c r="C271" s="154" t="s">
        <v>338</v>
      </c>
      <c r="D271" s="154" t="s">
        <v>156</v>
      </c>
      <c r="E271" s="155" t="s">
        <v>339</v>
      </c>
      <c r="F271" s="247" t="s">
        <v>340</v>
      </c>
      <c r="G271" s="246"/>
      <c r="H271" s="246"/>
      <c r="I271" s="246"/>
      <c r="J271" s="156" t="s">
        <v>173</v>
      </c>
      <c r="K271" s="157">
        <v>546.91300000000001</v>
      </c>
      <c r="L271" s="248">
        <v>0</v>
      </c>
      <c r="M271" s="246"/>
      <c r="N271" s="245">
        <f>ROUND(L271*K271,3)</f>
        <v>0</v>
      </c>
      <c r="O271" s="246"/>
      <c r="P271" s="246"/>
      <c r="Q271" s="246"/>
      <c r="R271" s="34"/>
      <c r="T271" s="158" t="s">
        <v>21</v>
      </c>
      <c r="U271" s="41" t="s">
        <v>49</v>
      </c>
      <c r="V271" s="33"/>
      <c r="W271" s="159">
        <f>V271*K271</f>
        <v>0</v>
      </c>
      <c r="X271" s="159">
        <v>0</v>
      </c>
      <c r="Y271" s="159">
        <f>X271*K271</f>
        <v>0</v>
      </c>
      <c r="Z271" s="159">
        <v>0</v>
      </c>
      <c r="AA271" s="160">
        <f>Z271*K271</f>
        <v>0</v>
      </c>
      <c r="AR271" s="15" t="s">
        <v>230</v>
      </c>
      <c r="AT271" s="15" t="s">
        <v>156</v>
      </c>
      <c r="AU271" s="15" t="s">
        <v>106</v>
      </c>
      <c r="AY271" s="15" t="s">
        <v>155</v>
      </c>
      <c r="BE271" s="101">
        <f>IF(U271="základní",N271,0)</f>
        <v>0</v>
      </c>
      <c r="BF271" s="101">
        <f>IF(U271="snížená",N271,0)</f>
        <v>0</v>
      </c>
      <c r="BG271" s="101">
        <f>IF(U271="zákl. přenesená",N271,0)</f>
        <v>0</v>
      </c>
      <c r="BH271" s="101">
        <f>IF(U271="sníž. přenesená",N271,0)</f>
        <v>0</v>
      </c>
      <c r="BI271" s="101">
        <f>IF(U271="nulová",N271,0)</f>
        <v>0</v>
      </c>
      <c r="BJ271" s="15" t="s">
        <v>106</v>
      </c>
      <c r="BK271" s="161">
        <f>ROUND(L271*K271,3)</f>
        <v>0</v>
      </c>
      <c r="BL271" s="15" t="s">
        <v>230</v>
      </c>
      <c r="BM271" s="15" t="s">
        <v>341</v>
      </c>
    </row>
    <row r="272" spans="2:65" s="10" customFormat="1" ht="31.5" customHeight="1">
      <c r="B272" s="162"/>
      <c r="C272" s="163"/>
      <c r="D272" s="163"/>
      <c r="E272" s="164" t="s">
        <v>21</v>
      </c>
      <c r="F272" s="249" t="s">
        <v>297</v>
      </c>
      <c r="G272" s="250"/>
      <c r="H272" s="250"/>
      <c r="I272" s="250"/>
      <c r="J272" s="163"/>
      <c r="K272" s="165">
        <v>420.24714999999998</v>
      </c>
      <c r="L272" s="163"/>
      <c r="M272" s="163"/>
      <c r="N272" s="163"/>
      <c r="O272" s="163"/>
      <c r="P272" s="163"/>
      <c r="Q272" s="163"/>
      <c r="R272" s="166"/>
      <c r="T272" s="167"/>
      <c r="U272" s="163"/>
      <c r="V272" s="163"/>
      <c r="W272" s="163"/>
      <c r="X272" s="163"/>
      <c r="Y272" s="163"/>
      <c r="Z272" s="163"/>
      <c r="AA272" s="168"/>
      <c r="AT272" s="169" t="s">
        <v>163</v>
      </c>
      <c r="AU272" s="169" t="s">
        <v>106</v>
      </c>
      <c r="AV272" s="10" t="s">
        <v>106</v>
      </c>
      <c r="AW272" s="10" t="s">
        <v>164</v>
      </c>
      <c r="AX272" s="10" t="s">
        <v>82</v>
      </c>
      <c r="AY272" s="169" t="s">
        <v>155</v>
      </c>
    </row>
    <row r="273" spans="2:65" s="10" customFormat="1" ht="44.25" customHeight="1">
      <c r="B273" s="162"/>
      <c r="C273" s="163"/>
      <c r="D273" s="163"/>
      <c r="E273" s="164" t="s">
        <v>21</v>
      </c>
      <c r="F273" s="253" t="s">
        <v>342</v>
      </c>
      <c r="G273" s="250"/>
      <c r="H273" s="250"/>
      <c r="I273" s="250"/>
      <c r="J273" s="163"/>
      <c r="K273" s="165">
        <v>96.343500000000006</v>
      </c>
      <c r="L273" s="163"/>
      <c r="M273" s="163"/>
      <c r="N273" s="163"/>
      <c r="O273" s="163"/>
      <c r="P273" s="163"/>
      <c r="Q273" s="163"/>
      <c r="R273" s="166"/>
      <c r="T273" s="167"/>
      <c r="U273" s="163"/>
      <c r="V273" s="163"/>
      <c r="W273" s="163"/>
      <c r="X273" s="163"/>
      <c r="Y273" s="163"/>
      <c r="Z273" s="163"/>
      <c r="AA273" s="168"/>
      <c r="AT273" s="169" t="s">
        <v>163</v>
      </c>
      <c r="AU273" s="169" t="s">
        <v>106</v>
      </c>
      <c r="AV273" s="10" t="s">
        <v>106</v>
      </c>
      <c r="AW273" s="10" t="s">
        <v>164</v>
      </c>
      <c r="AX273" s="10" t="s">
        <v>82</v>
      </c>
      <c r="AY273" s="169" t="s">
        <v>155</v>
      </c>
    </row>
    <row r="274" spans="2:65" s="10" customFormat="1" ht="31.5" customHeight="1">
      <c r="B274" s="162"/>
      <c r="C274" s="163"/>
      <c r="D274" s="163"/>
      <c r="E274" s="164" t="s">
        <v>21</v>
      </c>
      <c r="F274" s="253" t="s">
        <v>299</v>
      </c>
      <c r="G274" s="250"/>
      <c r="H274" s="250"/>
      <c r="I274" s="250"/>
      <c r="J274" s="163"/>
      <c r="K274" s="165">
        <v>30.322500000000002</v>
      </c>
      <c r="L274" s="163"/>
      <c r="M274" s="163"/>
      <c r="N274" s="163"/>
      <c r="O274" s="163"/>
      <c r="P274" s="163"/>
      <c r="Q274" s="163"/>
      <c r="R274" s="166"/>
      <c r="T274" s="167"/>
      <c r="U274" s="163"/>
      <c r="V274" s="163"/>
      <c r="W274" s="163"/>
      <c r="X274" s="163"/>
      <c r="Y274" s="163"/>
      <c r="Z274" s="163"/>
      <c r="AA274" s="168"/>
      <c r="AT274" s="169" t="s">
        <v>163</v>
      </c>
      <c r="AU274" s="169" t="s">
        <v>106</v>
      </c>
      <c r="AV274" s="10" t="s">
        <v>106</v>
      </c>
      <c r="AW274" s="10" t="s">
        <v>164</v>
      </c>
      <c r="AX274" s="10" t="s">
        <v>82</v>
      </c>
      <c r="AY274" s="169" t="s">
        <v>155</v>
      </c>
    </row>
    <row r="275" spans="2:65" s="11" customFormat="1" ht="22.5" customHeight="1">
      <c r="B275" s="170"/>
      <c r="C275" s="171"/>
      <c r="D275" s="171"/>
      <c r="E275" s="172" t="s">
        <v>21</v>
      </c>
      <c r="F275" s="251" t="s">
        <v>165</v>
      </c>
      <c r="G275" s="252"/>
      <c r="H275" s="252"/>
      <c r="I275" s="252"/>
      <c r="J275" s="171"/>
      <c r="K275" s="173">
        <v>546.91314999999997</v>
      </c>
      <c r="L275" s="171"/>
      <c r="M275" s="171"/>
      <c r="N275" s="171"/>
      <c r="O275" s="171"/>
      <c r="P275" s="171"/>
      <c r="Q275" s="171"/>
      <c r="R275" s="174"/>
      <c r="T275" s="175"/>
      <c r="U275" s="171"/>
      <c r="V275" s="171"/>
      <c r="W275" s="171"/>
      <c r="X275" s="171"/>
      <c r="Y275" s="171"/>
      <c r="Z275" s="171"/>
      <c r="AA275" s="176"/>
      <c r="AT275" s="177" t="s">
        <v>163</v>
      </c>
      <c r="AU275" s="177" t="s">
        <v>106</v>
      </c>
      <c r="AV275" s="11" t="s">
        <v>160</v>
      </c>
      <c r="AW275" s="11" t="s">
        <v>164</v>
      </c>
      <c r="AX275" s="11" t="s">
        <v>23</v>
      </c>
      <c r="AY275" s="177" t="s">
        <v>155</v>
      </c>
    </row>
    <row r="276" spans="2:65" s="1" customFormat="1" ht="22.5" customHeight="1">
      <c r="B276" s="32"/>
      <c r="C276" s="178" t="s">
        <v>343</v>
      </c>
      <c r="D276" s="178" t="s">
        <v>282</v>
      </c>
      <c r="E276" s="179" t="s">
        <v>344</v>
      </c>
      <c r="F276" s="257" t="s">
        <v>345</v>
      </c>
      <c r="G276" s="255"/>
      <c r="H276" s="255"/>
      <c r="I276" s="255"/>
      <c r="J276" s="180" t="s">
        <v>182</v>
      </c>
      <c r="K276" s="181">
        <v>0.16400000000000001</v>
      </c>
      <c r="L276" s="254">
        <v>0</v>
      </c>
      <c r="M276" s="255"/>
      <c r="N276" s="256">
        <f>ROUND(L276*K276,3)</f>
        <v>0</v>
      </c>
      <c r="O276" s="246"/>
      <c r="P276" s="246"/>
      <c r="Q276" s="246"/>
      <c r="R276" s="34"/>
      <c r="T276" s="158" t="s">
        <v>21</v>
      </c>
      <c r="U276" s="41" t="s">
        <v>49</v>
      </c>
      <c r="V276" s="33"/>
      <c r="W276" s="159">
        <f>V276*K276</f>
        <v>0</v>
      </c>
      <c r="X276" s="159">
        <v>1</v>
      </c>
      <c r="Y276" s="159">
        <f>X276*K276</f>
        <v>0.16400000000000001</v>
      </c>
      <c r="Z276" s="159">
        <v>0</v>
      </c>
      <c r="AA276" s="160">
        <f>Z276*K276</f>
        <v>0</v>
      </c>
      <c r="AR276" s="15" t="s">
        <v>285</v>
      </c>
      <c r="AT276" s="15" t="s">
        <v>282</v>
      </c>
      <c r="AU276" s="15" t="s">
        <v>106</v>
      </c>
      <c r="AY276" s="15" t="s">
        <v>155</v>
      </c>
      <c r="BE276" s="101">
        <f>IF(U276="základní",N276,0)</f>
        <v>0</v>
      </c>
      <c r="BF276" s="101">
        <f>IF(U276="snížená",N276,0)</f>
        <v>0</v>
      </c>
      <c r="BG276" s="101">
        <f>IF(U276="zákl. přenesená",N276,0)</f>
        <v>0</v>
      </c>
      <c r="BH276" s="101">
        <f>IF(U276="sníž. přenesená",N276,0)</f>
        <v>0</v>
      </c>
      <c r="BI276" s="101">
        <f>IF(U276="nulová",N276,0)</f>
        <v>0</v>
      </c>
      <c r="BJ276" s="15" t="s">
        <v>106</v>
      </c>
      <c r="BK276" s="161">
        <f>ROUND(L276*K276,3)</f>
        <v>0</v>
      </c>
      <c r="BL276" s="15" t="s">
        <v>230</v>
      </c>
      <c r="BM276" s="15" t="s">
        <v>346</v>
      </c>
    </row>
    <row r="277" spans="2:65" s="1" customFormat="1" ht="30" customHeight="1">
      <c r="B277" s="32"/>
      <c r="C277" s="33"/>
      <c r="D277" s="33"/>
      <c r="E277" s="33"/>
      <c r="F277" s="258" t="s">
        <v>347</v>
      </c>
      <c r="G277" s="210"/>
      <c r="H277" s="210"/>
      <c r="I277" s="210"/>
      <c r="J277" s="33"/>
      <c r="K277" s="33"/>
      <c r="L277" s="33"/>
      <c r="M277" s="33"/>
      <c r="N277" s="33"/>
      <c r="O277" s="33"/>
      <c r="P277" s="33"/>
      <c r="Q277" s="33"/>
      <c r="R277" s="34"/>
      <c r="T277" s="75"/>
      <c r="U277" s="33"/>
      <c r="V277" s="33"/>
      <c r="W277" s="33"/>
      <c r="X277" s="33"/>
      <c r="Y277" s="33"/>
      <c r="Z277" s="33"/>
      <c r="AA277" s="76"/>
      <c r="AT277" s="15" t="s">
        <v>348</v>
      </c>
      <c r="AU277" s="15" t="s">
        <v>106</v>
      </c>
    </row>
    <row r="278" spans="2:65" s="1" customFormat="1" ht="22.5" customHeight="1">
      <c r="B278" s="32"/>
      <c r="C278" s="154" t="s">
        <v>349</v>
      </c>
      <c r="D278" s="154" t="s">
        <v>156</v>
      </c>
      <c r="E278" s="155" t="s">
        <v>350</v>
      </c>
      <c r="F278" s="247" t="s">
        <v>351</v>
      </c>
      <c r="G278" s="246"/>
      <c r="H278" s="246"/>
      <c r="I278" s="246"/>
      <c r="J278" s="156" t="s">
        <v>277</v>
      </c>
      <c r="K278" s="157">
        <v>4</v>
      </c>
      <c r="L278" s="248">
        <v>0</v>
      </c>
      <c r="M278" s="246"/>
      <c r="N278" s="245">
        <f>ROUND(L278*K278,3)</f>
        <v>0</v>
      </c>
      <c r="O278" s="246"/>
      <c r="P278" s="246"/>
      <c r="Q278" s="246"/>
      <c r="R278" s="34"/>
      <c r="T278" s="158" t="s">
        <v>21</v>
      </c>
      <c r="U278" s="41" t="s">
        <v>49</v>
      </c>
      <c r="V278" s="33"/>
      <c r="W278" s="159">
        <f>V278*K278</f>
        <v>0</v>
      </c>
      <c r="X278" s="159">
        <v>0</v>
      </c>
      <c r="Y278" s="159">
        <f>X278*K278</f>
        <v>0</v>
      </c>
      <c r="Z278" s="159">
        <v>0</v>
      </c>
      <c r="AA278" s="160">
        <f>Z278*K278</f>
        <v>0</v>
      </c>
      <c r="AR278" s="15" t="s">
        <v>230</v>
      </c>
      <c r="AT278" s="15" t="s">
        <v>156</v>
      </c>
      <c r="AU278" s="15" t="s">
        <v>106</v>
      </c>
      <c r="AY278" s="15" t="s">
        <v>155</v>
      </c>
      <c r="BE278" s="101">
        <f>IF(U278="základní",N278,0)</f>
        <v>0</v>
      </c>
      <c r="BF278" s="101">
        <f>IF(U278="snížená",N278,0)</f>
        <v>0</v>
      </c>
      <c r="BG278" s="101">
        <f>IF(U278="zákl. přenesená",N278,0)</f>
        <v>0</v>
      </c>
      <c r="BH278" s="101">
        <f>IF(U278="sníž. přenesená",N278,0)</f>
        <v>0</v>
      </c>
      <c r="BI278" s="101">
        <f>IF(U278="nulová",N278,0)</f>
        <v>0</v>
      </c>
      <c r="BJ278" s="15" t="s">
        <v>106</v>
      </c>
      <c r="BK278" s="161">
        <f>ROUND(L278*K278,3)</f>
        <v>0</v>
      </c>
      <c r="BL278" s="15" t="s">
        <v>230</v>
      </c>
      <c r="BM278" s="15" t="s">
        <v>352</v>
      </c>
    </row>
    <row r="279" spans="2:65" s="10" customFormat="1" ht="22.5" customHeight="1">
      <c r="B279" s="162"/>
      <c r="C279" s="163"/>
      <c r="D279" s="163"/>
      <c r="E279" s="164" t="s">
        <v>21</v>
      </c>
      <c r="F279" s="249" t="s">
        <v>353</v>
      </c>
      <c r="G279" s="250"/>
      <c r="H279" s="250"/>
      <c r="I279" s="250"/>
      <c r="J279" s="163"/>
      <c r="K279" s="165">
        <v>4</v>
      </c>
      <c r="L279" s="163"/>
      <c r="M279" s="163"/>
      <c r="N279" s="163"/>
      <c r="O279" s="163"/>
      <c r="P279" s="163"/>
      <c r="Q279" s="163"/>
      <c r="R279" s="166"/>
      <c r="T279" s="167"/>
      <c r="U279" s="163"/>
      <c r="V279" s="163"/>
      <c r="W279" s="163"/>
      <c r="X279" s="163"/>
      <c r="Y279" s="163"/>
      <c r="Z279" s="163"/>
      <c r="AA279" s="168"/>
      <c r="AT279" s="169" t="s">
        <v>163</v>
      </c>
      <c r="AU279" s="169" t="s">
        <v>106</v>
      </c>
      <c r="AV279" s="10" t="s">
        <v>106</v>
      </c>
      <c r="AW279" s="10" t="s">
        <v>164</v>
      </c>
      <c r="AX279" s="10" t="s">
        <v>82</v>
      </c>
      <c r="AY279" s="169" t="s">
        <v>155</v>
      </c>
    </row>
    <row r="280" spans="2:65" s="11" customFormat="1" ht="22.5" customHeight="1">
      <c r="B280" s="170"/>
      <c r="C280" s="171"/>
      <c r="D280" s="171"/>
      <c r="E280" s="172" t="s">
        <v>21</v>
      </c>
      <c r="F280" s="251" t="s">
        <v>165</v>
      </c>
      <c r="G280" s="252"/>
      <c r="H280" s="252"/>
      <c r="I280" s="252"/>
      <c r="J280" s="171"/>
      <c r="K280" s="173">
        <v>4</v>
      </c>
      <c r="L280" s="171"/>
      <c r="M280" s="171"/>
      <c r="N280" s="171"/>
      <c r="O280" s="171"/>
      <c r="P280" s="171"/>
      <c r="Q280" s="171"/>
      <c r="R280" s="174"/>
      <c r="T280" s="175"/>
      <c r="U280" s="171"/>
      <c r="V280" s="171"/>
      <c r="W280" s="171"/>
      <c r="X280" s="171"/>
      <c r="Y280" s="171"/>
      <c r="Z280" s="171"/>
      <c r="AA280" s="176"/>
      <c r="AT280" s="177" t="s">
        <v>163</v>
      </c>
      <c r="AU280" s="177" t="s">
        <v>106</v>
      </c>
      <c r="AV280" s="11" t="s">
        <v>160</v>
      </c>
      <c r="AW280" s="11" t="s">
        <v>164</v>
      </c>
      <c r="AX280" s="11" t="s">
        <v>23</v>
      </c>
      <c r="AY280" s="177" t="s">
        <v>155</v>
      </c>
    </row>
    <row r="281" spans="2:65" s="1" customFormat="1" ht="31.5" customHeight="1">
      <c r="B281" s="32"/>
      <c r="C281" s="154" t="s">
        <v>354</v>
      </c>
      <c r="D281" s="154" t="s">
        <v>156</v>
      </c>
      <c r="E281" s="155" t="s">
        <v>355</v>
      </c>
      <c r="F281" s="247" t="s">
        <v>356</v>
      </c>
      <c r="G281" s="246"/>
      <c r="H281" s="246"/>
      <c r="I281" s="246"/>
      <c r="J281" s="156" t="s">
        <v>173</v>
      </c>
      <c r="K281" s="157">
        <v>546.91300000000001</v>
      </c>
      <c r="L281" s="248">
        <v>0</v>
      </c>
      <c r="M281" s="246"/>
      <c r="N281" s="245">
        <f>ROUND(L281*K281,3)</f>
        <v>0</v>
      </c>
      <c r="O281" s="246"/>
      <c r="P281" s="246"/>
      <c r="Q281" s="246"/>
      <c r="R281" s="34"/>
      <c r="T281" s="158" t="s">
        <v>21</v>
      </c>
      <c r="U281" s="41" t="s">
        <v>49</v>
      </c>
      <c r="V281" s="33"/>
      <c r="W281" s="159">
        <f>V281*K281</f>
        <v>0</v>
      </c>
      <c r="X281" s="159">
        <v>8.8000000000000003E-4</v>
      </c>
      <c r="Y281" s="159">
        <f>X281*K281</f>
        <v>0.48128344000000001</v>
      </c>
      <c r="Z281" s="159">
        <v>0</v>
      </c>
      <c r="AA281" s="160">
        <f>Z281*K281</f>
        <v>0</v>
      </c>
      <c r="AR281" s="15" t="s">
        <v>230</v>
      </c>
      <c r="AT281" s="15" t="s">
        <v>156</v>
      </c>
      <c r="AU281" s="15" t="s">
        <v>106</v>
      </c>
      <c r="AY281" s="15" t="s">
        <v>155</v>
      </c>
      <c r="BE281" s="101">
        <f>IF(U281="základní",N281,0)</f>
        <v>0</v>
      </c>
      <c r="BF281" s="101">
        <f>IF(U281="snížená",N281,0)</f>
        <v>0</v>
      </c>
      <c r="BG281" s="101">
        <f>IF(U281="zákl. přenesená",N281,0)</f>
        <v>0</v>
      </c>
      <c r="BH281" s="101">
        <f>IF(U281="sníž. přenesená",N281,0)</f>
        <v>0</v>
      </c>
      <c r="BI281" s="101">
        <f>IF(U281="nulová",N281,0)</f>
        <v>0</v>
      </c>
      <c r="BJ281" s="15" t="s">
        <v>106</v>
      </c>
      <c r="BK281" s="161">
        <f>ROUND(L281*K281,3)</f>
        <v>0</v>
      </c>
      <c r="BL281" s="15" t="s">
        <v>230</v>
      </c>
      <c r="BM281" s="15" t="s">
        <v>357</v>
      </c>
    </row>
    <row r="282" spans="2:65" s="10" customFormat="1" ht="31.5" customHeight="1">
      <c r="B282" s="162"/>
      <c r="C282" s="163"/>
      <c r="D282" s="163"/>
      <c r="E282" s="164" t="s">
        <v>21</v>
      </c>
      <c r="F282" s="249" t="s">
        <v>297</v>
      </c>
      <c r="G282" s="250"/>
      <c r="H282" s="250"/>
      <c r="I282" s="250"/>
      <c r="J282" s="163"/>
      <c r="K282" s="165">
        <v>420.24714999999998</v>
      </c>
      <c r="L282" s="163"/>
      <c r="M282" s="163"/>
      <c r="N282" s="163"/>
      <c r="O282" s="163"/>
      <c r="P282" s="163"/>
      <c r="Q282" s="163"/>
      <c r="R282" s="166"/>
      <c r="T282" s="167"/>
      <c r="U282" s="163"/>
      <c r="V282" s="163"/>
      <c r="W282" s="163"/>
      <c r="X282" s="163"/>
      <c r="Y282" s="163"/>
      <c r="Z282" s="163"/>
      <c r="AA282" s="168"/>
      <c r="AT282" s="169" t="s">
        <v>163</v>
      </c>
      <c r="AU282" s="169" t="s">
        <v>106</v>
      </c>
      <c r="AV282" s="10" t="s">
        <v>106</v>
      </c>
      <c r="AW282" s="10" t="s">
        <v>164</v>
      </c>
      <c r="AX282" s="10" t="s">
        <v>82</v>
      </c>
      <c r="AY282" s="169" t="s">
        <v>155</v>
      </c>
    </row>
    <row r="283" spans="2:65" s="10" customFormat="1" ht="44.25" customHeight="1">
      <c r="B283" s="162"/>
      <c r="C283" s="163"/>
      <c r="D283" s="163"/>
      <c r="E283" s="164" t="s">
        <v>21</v>
      </c>
      <c r="F283" s="253" t="s">
        <v>342</v>
      </c>
      <c r="G283" s="250"/>
      <c r="H283" s="250"/>
      <c r="I283" s="250"/>
      <c r="J283" s="163"/>
      <c r="K283" s="165">
        <v>96.343500000000006</v>
      </c>
      <c r="L283" s="163"/>
      <c r="M283" s="163"/>
      <c r="N283" s="163"/>
      <c r="O283" s="163"/>
      <c r="P283" s="163"/>
      <c r="Q283" s="163"/>
      <c r="R283" s="166"/>
      <c r="T283" s="167"/>
      <c r="U283" s="163"/>
      <c r="V283" s="163"/>
      <c r="W283" s="163"/>
      <c r="X283" s="163"/>
      <c r="Y283" s="163"/>
      <c r="Z283" s="163"/>
      <c r="AA283" s="168"/>
      <c r="AT283" s="169" t="s">
        <v>163</v>
      </c>
      <c r="AU283" s="169" t="s">
        <v>106</v>
      </c>
      <c r="AV283" s="10" t="s">
        <v>106</v>
      </c>
      <c r="AW283" s="10" t="s">
        <v>164</v>
      </c>
      <c r="AX283" s="10" t="s">
        <v>82</v>
      </c>
      <c r="AY283" s="169" t="s">
        <v>155</v>
      </c>
    </row>
    <row r="284" spans="2:65" s="10" customFormat="1" ht="31.5" customHeight="1">
      <c r="B284" s="162"/>
      <c r="C284" s="163"/>
      <c r="D284" s="163"/>
      <c r="E284" s="164" t="s">
        <v>21</v>
      </c>
      <c r="F284" s="253" t="s">
        <v>299</v>
      </c>
      <c r="G284" s="250"/>
      <c r="H284" s="250"/>
      <c r="I284" s="250"/>
      <c r="J284" s="163"/>
      <c r="K284" s="165">
        <v>30.322500000000002</v>
      </c>
      <c r="L284" s="163"/>
      <c r="M284" s="163"/>
      <c r="N284" s="163"/>
      <c r="O284" s="163"/>
      <c r="P284" s="163"/>
      <c r="Q284" s="163"/>
      <c r="R284" s="166"/>
      <c r="T284" s="167"/>
      <c r="U284" s="163"/>
      <c r="V284" s="163"/>
      <c r="W284" s="163"/>
      <c r="X284" s="163"/>
      <c r="Y284" s="163"/>
      <c r="Z284" s="163"/>
      <c r="AA284" s="168"/>
      <c r="AT284" s="169" t="s">
        <v>163</v>
      </c>
      <c r="AU284" s="169" t="s">
        <v>106</v>
      </c>
      <c r="AV284" s="10" t="s">
        <v>106</v>
      </c>
      <c r="AW284" s="10" t="s">
        <v>164</v>
      </c>
      <c r="AX284" s="10" t="s">
        <v>82</v>
      </c>
      <c r="AY284" s="169" t="s">
        <v>155</v>
      </c>
    </row>
    <row r="285" spans="2:65" s="11" customFormat="1" ht="22.5" customHeight="1">
      <c r="B285" s="170"/>
      <c r="C285" s="171"/>
      <c r="D285" s="171"/>
      <c r="E285" s="172" t="s">
        <v>21</v>
      </c>
      <c r="F285" s="251" t="s">
        <v>165</v>
      </c>
      <c r="G285" s="252"/>
      <c r="H285" s="252"/>
      <c r="I285" s="252"/>
      <c r="J285" s="171"/>
      <c r="K285" s="173">
        <v>546.91314999999997</v>
      </c>
      <c r="L285" s="171"/>
      <c r="M285" s="171"/>
      <c r="N285" s="171"/>
      <c r="O285" s="171"/>
      <c r="P285" s="171"/>
      <c r="Q285" s="171"/>
      <c r="R285" s="174"/>
      <c r="T285" s="175"/>
      <c r="U285" s="171"/>
      <c r="V285" s="171"/>
      <c r="W285" s="171"/>
      <c r="X285" s="171"/>
      <c r="Y285" s="171"/>
      <c r="Z285" s="171"/>
      <c r="AA285" s="176"/>
      <c r="AT285" s="177" t="s">
        <v>163</v>
      </c>
      <c r="AU285" s="177" t="s">
        <v>106</v>
      </c>
      <c r="AV285" s="11" t="s">
        <v>160</v>
      </c>
      <c r="AW285" s="11" t="s">
        <v>164</v>
      </c>
      <c r="AX285" s="11" t="s">
        <v>23</v>
      </c>
      <c r="AY285" s="177" t="s">
        <v>155</v>
      </c>
    </row>
    <row r="286" spans="2:65" s="1" customFormat="1" ht="31.5" customHeight="1">
      <c r="B286" s="32"/>
      <c r="C286" s="178" t="s">
        <v>358</v>
      </c>
      <c r="D286" s="178" t="s">
        <v>282</v>
      </c>
      <c r="E286" s="179" t="s">
        <v>359</v>
      </c>
      <c r="F286" s="257" t="s">
        <v>360</v>
      </c>
      <c r="G286" s="255"/>
      <c r="H286" s="255"/>
      <c r="I286" s="255"/>
      <c r="J286" s="180" t="s">
        <v>173</v>
      </c>
      <c r="K286" s="181">
        <v>628.95000000000005</v>
      </c>
      <c r="L286" s="254">
        <v>0</v>
      </c>
      <c r="M286" s="255"/>
      <c r="N286" s="256">
        <f>ROUND(L286*K286,3)</f>
        <v>0</v>
      </c>
      <c r="O286" s="246"/>
      <c r="P286" s="246"/>
      <c r="Q286" s="246"/>
      <c r="R286" s="34"/>
      <c r="T286" s="158" t="s">
        <v>21</v>
      </c>
      <c r="U286" s="41" t="s">
        <v>49</v>
      </c>
      <c r="V286" s="33"/>
      <c r="W286" s="159">
        <f>V286*K286</f>
        <v>0</v>
      </c>
      <c r="X286" s="159">
        <v>3.8800000000000002E-3</v>
      </c>
      <c r="Y286" s="159">
        <f>X286*K286</f>
        <v>2.4403260000000002</v>
      </c>
      <c r="Z286" s="159">
        <v>0</v>
      </c>
      <c r="AA286" s="160">
        <f>Z286*K286</f>
        <v>0</v>
      </c>
      <c r="AR286" s="15" t="s">
        <v>285</v>
      </c>
      <c r="AT286" s="15" t="s">
        <v>282</v>
      </c>
      <c r="AU286" s="15" t="s">
        <v>106</v>
      </c>
      <c r="AY286" s="15" t="s">
        <v>155</v>
      </c>
      <c r="BE286" s="101">
        <f>IF(U286="základní",N286,0)</f>
        <v>0</v>
      </c>
      <c r="BF286" s="101">
        <f>IF(U286="snížená",N286,0)</f>
        <v>0</v>
      </c>
      <c r="BG286" s="101">
        <f>IF(U286="zákl. přenesená",N286,0)</f>
        <v>0</v>
      </c>
      <c r="BH286" s="101">
        <f>IF(U286="sníž. přenesená",N286,0)</f>
        <v>0</v>
      </c>
      <c r="BI286" s="101">
        <f>IF(U286="nulová",N286,0)</f>
        <v>0</v>
      </c>
      <c r="BJ286" s="15" t="s">
        <v>106</v>
      </c>
      <c r="BK286" s="161">
        <f>ROUND(L286*K286,3)</f>
        <v>0</v>
      </c>
      <c r="BL286" s="15" t="s">
        <v>230</v>
      </c>
      <c r="BM286" s="15" t="s">
        <v>361</v>
      </c>
    </row>
    <row r="287" spans="2:65" s="1" customFormat="1" ht="44.25" customHeight="1">
      <c r="B287" s="32"/>
      <c r="C287" s="154" t="s">
        <v>362</v>
      </c>
      <c r="D287" s="154" t="s">
        <v>156</v>
      </c>
      <c r="E287" s="155" t="s">
        <v>363</v>
      </c>
      <c r="F287" s="247" t="s">
        <v>364</v>
      </c>
      <c r="G287" s="246"/>
      <c r="H287" s="246"/>
      <c r="I287" s="246"/>
      <c r="J287" s="156" t="s">
        <v>277</v>
      </c>
      <c r="K287" s="157">
        <v>3884.8319999999999</v>
      </c>
      <c r="L287" s="248">
        <v>0</v>
      </c>
      <c r="M287" s="246"/>
      <c r="N287" s="245">
        <f>ROUND(L287*K287,3)</f>
        <v>0</v>
      </c>
      <c r="O287" s="246"/>
      <c r="P287" s="246"/>
      <c r="Q287" s="246"/>
      <c r="R287" s="34"/>
      <c r="T287" s="158" t="s">
        <v>21</v>
      </c>
      <c r="U287" s="41" t="s">
        <v>49</v>
      </c>
      <c r="V287" s="33"/>
      <c r="W287" s="159">
        <f>V287*K287</f>
        <v>0</v>
      </c>
      <c r="X287" s="159">
        <v>0</v>
      </c>
      <c r="Y287" s="159">
        <f>X287*K287</f>
        <v>0</v>
      </c>
      <c r="Z287" s="159">
        <v>0</v>
      </c>
      <c r="AA287" s="160">
        <f>Z287*K287</f>
        <v>0</v>
      </c>
      <c r="AR287" s="15" t="s">
        <v>230</v>
      </c>
      <c r="AT287" s="15" t="s">
        <v>156</v>
      </c>
      <c r="AU287" s="15" t="s">
        <v>106</v>
      </c>
      <c r="AY287" s="15" t="s">
        <v>155</v>
      </c>
      <c r="BE287" s="101">
        <f>IF(U287="základní",N287,0)</f>
        <v>0</v>
      </c>
      <c r="BF287" s="101">
        <f>IF(U287="snížená",N287,0)</f>
        <v>0</v>
      </c>
      <c r="BG287" s="101">
        <f>IF(U287="zákl. přenesená",N287,0)</f>
        <v>0</v>
      </c>
      <c r="BH287" s="101">
        <f>IF(U287="sníž. přenesená",N287,0)</f>
        <v>0</v>
      </c>
      <c r="BI287" s="101">
        <f>IF(U287="nulová",N287,0)</f>
        <v>0</v>
      </c>
      <c r="BJ287" s="15" t="s">
        <v>106</v>
      </c>
      <c r="BK287" s="161">
        <f>ROUND(L287*K287,3)</f>
        <v>0</v>
      </c>
      <c r="BL287" s="15" t="s">
        <v>230</v>
      </c>
      <c r="BM287" s="15" t="s">
        <v>365</v>
      </c>
    </row>
    <row r="288" spans="2:65" s="10" customFormat="1" ht="31.5" customHeight="1">
      <c r="B288" s="162"/>
      <c r="C288" s="163"/>
      <c r="D288" s="163"/>
      <c r="E288" s="164" t="s">
        <v>21</v>
      </c>
      <c r="F288" s="249" t="s">
        <v>366</v>
      </c>
      <c r="G288" s="250"/>
      <c r="H288" s="250"/>
      <c r="I288" s="250"/>
      <c r="J288" s="163"/>
      <c r="K288" s="165">
        <v>450.56965000000002</v>
      </c>
      <c r="L288" s="163"/>
      <c r="M288" s="163"/>
      <c r="N288" s="163"/>
      <c r="O288" s="163"/>
      <c r="P288" s="163"/>
      <c r="Q288" s="163"/>
      <c r="R288" s="166"/>
      <c r="T288" s="167"/>
      <c r="U288" s="163"/>
      <c r="V288" s="163"/>
      <c r="W288" s="163"/>
      <c r="X288" s="163"/>
      <c r="Y288" s="163"/>
      <c r="Z288" s="163"/>
      <c r="AA288" s="168"/>
      <c r="AT288" s="169" t="s">
        <v>163</v>
      </c>
      <c r="AU288" s="169" t="s">
        <v>106</v>
      </c>
      <c r="AV288" s="10" t="s">
        <v>106</v>
      </c>
      <c r="AW288" s="10" t="s">
        <v>164</v>
      </c>
      <c r="AX288" s="10" t="s">
        <v>82</v>
      </c>
      <c r="AY288" s="169" t="s">
        <v>155</v>
      </c>
    </row>
    <row r="289" spans="2:65" s="10" customFormat="1" ht="44.25" customHeight="1">
      <c r="B289" s="162"/>
      <c r="C289" s="163"/>
      <c r="D289" s="163"/>
      <c r="E289" s="164" t="s">
        <v>21</v>
      </c>
      <c r="F289" s="253" t="s">
        <v>367</v>
      </c>
      <c r="G289" s="250"/>
      <c r="H289" s="250"/>
      <c r="I289" s="250"/>
      <c r="J289" s="163"/>
      <c r="K289" s="165">
        <v>35.033999999999999</v>
      </c>
      <c r="L289" s="163"/>
      <c r="M289" s="163"/>
      <c r="N289" s="163"/>
      <c r="O289" s="163"/>
      <c r="P289" s="163"/>
      <c r="Q289" s="163"/>
      <c r="R289" s="166"/>
      <c r="T289" s="167"/>
      <c r="U289" s="163"/>
      <c r="V289" s="163"/>
      <c r="W289" s="163"/>
      <c r="X289" s="163"/>
      <c r="Y289" s="163"/>
      <c r="Z289" s="163"/>
      <c r="AA289" s="168"/>
      <c r="AT289" s="169" t="s">
        <v>163</v>
      </c>
      <c r="AU289" s="169" t="s">
        <v>106</v>
      </c>
      <c r="AV289" s="10" t="s">
        <v>106</v>
      </c>
      <c r="AW289" s="10" t="s">
        <v>164</v>
      </c>
      <c r="AX289" s="10" t="s">
        <v>82</v>
      </c>
      <c r="AY289" s="169" t="s">
        <v>155</v>
      </c>
    </row>
    <row r="290" spans="2:65" s="11" customFormat="1" ht="22.5" customHeight="1">
      <c r="B290" s="170"/>
      <c r="C290" s="171"/>
      <c r="D290" s="171"/>
      <c r="E290" s="172" t="s">
        <v>21</v>
      </c>
      <c r="F290" s="251" t="s">
        <v>165</v>
      </c>
      <c r="G290" s="252"/>
      <c r="H290" s="252"/>
      <c r="I290" s="252"/>
      <c r="J290" s="171"/>
      <c r="K290" s="173">
        <v>485.60365000000002</v>
      </c>
      <c r="L290" s="171"/>
      <c r="M290" s="171"/>
      <c r="N290" s="171"/>
      <c r="O290" s="171"/>
      <c r="P290" s="171"/>
      <c r="Q290" s="171"/>
      <c r="R290" s="174"/>
      <c r="T290" s="175"/>
      <c r="U290" s="171"/>
      <c r="V290" s="171"/>
      <c r="W290" s="171"/>
      <c r="X290" s="171"/>
      <c r="Y290" s="171"/>
      <c r="Z290" s="171"/>
      <c r="AA290" s="176"/>
      <c r="AT290" s="177" t="s">
        <v>163</v>
      </c>
      <c r="AU290" s="177" t="s">
        <v>106</v>
      </c>
      <c r="AV290" s="11" t="s">
        <v>160</v>
      </c>
      <c r="AW290" s="11" t="s">
        <v>164</v>
      </c>
      <c r="AX290" s="11" t="s">
        <v>23</v>
      </c>
      <c r="AY290" s="177" t="s">
        <v>155</v>
      </c>
    </row>
    <row r="291" spans="2:65" s="1" customFormat="1" ht="31.5" customHeight="1">
      <c r="B291" s="32"/>
      <c r="C291" s="178" t="s">
        <v>368</v>
      </c>
      <c r="D291" s="178" t="s">
        <v>282</v>
      </c>
      <c r="E291" s="179" t="s">
        <v>369</v>
      </c>
      <c r="F291" s="257" t="s">
        <v>370</v>
      </c>
      <c r="G291" s="255"/>
      <c r="H291" s="255"/>
      <c r="I291" s="255"/>
      <c r="J291" s="180" t="s">
        <v>277</v>
      </c>
      <c r="K291" s="181">
        <v>3884.8319999999999</v>
      </c>
      <c r="L291" s="254">
        <v>0</v>
      </c>
      <c r="M291" s="255"/>
      <c r="N291" s="256">
        <f>ROUND(L291*K291,3)</f>
        <v>0</v>
      </c>
      <c r="O291" s="246"/>
      <c r="P291" s="246"/>
      <c r="Q291" s="246"/>
      <c r="R291" s="34"/>
      <c r="T291" s="158" t="s">
        <v>21</v>
      </c>
      <c r="U291" s="41" t="s">
        <v>49</v>
      </c>
      <c r="V291" s="33"/>
      <c r="W291" s="159">
        <f>V291*K291</f>
        <v>0</v>
      </c>
      <c r="X291" s="159">
        <v>5.0000000000000002E-5</v>
      </c>
      <c r="Y291" s="159">
        <f>X291*K291</f>
        <v>0.19424160000000001</v>
      </c>
      <c r="Z291" s="159">
        <v>0</v>
      </c>
      <c r="AA291" s="160">
        <f>Z291*K291</f>
        <v>0</v>
      </c>
      <c r="AR291" s="15" t="s">
        <v>285</v>
      </c>
      <c r="AT291" s="15" t="s">
        <v>282</v>
      </c>
      <c r="AU291" s="15" t="s">
        <v>106</v>
      </c>
      <c r="AY291" s="15" t="s">
        <v>155</v>
      </c>
      <c r="BE291" s="101">
        <f>IF(U291="základní",N291,0)</f>
        <v>0</v>
      </c>
      <c r="BF291" s="101">
        <f>IF(U291="snížená",N291,0)</f>
        <v>0</v>
      </c>
      <c r="BG291" s="101">
        <f>IF(U291="zákl. přenesená",N291,0)</f>
        <v>0</v>
      </c>
      <c r="BH291" s="101">
        <f>IF(U291="sníž. přenesená",N291,0)</f>
        <v>0</v>
      </c>
      <c r="BI291" s="101">
        <f>IF(U291="nulová",N291,0)</f>
        <v>0</v>
      </c>
      <c r="BJ291" s="15" t="s">
        <v>106</v>
      </c>
      <c r="BK291" s="161">
        <f>ROUND(L291*K291,3)</f>
        <v>0</v>
      </c>
      <c r="BL291" s="15" t="s">
        <v>230</v>
      </c>
      <c r="BM291" s="15" t="s">
        <v>371</v>
      </c>
    </row>
    <row r="292" spans="2:65" s="1" customFormat="1" ht="31.5" customHeight="1">
      <c r="B292" s="32"/>
      <c r="C292" s="154" t="s">
        <v>372</v>
      </c>
      <c r="D292" s="154" t="s">
        <v>156</v>
      </c>
      <c r="E292" s="155" t="s">
        <v>373</v>
      </c>
      <c r="F292" s="247" t="s">
        <v>374</v>
      </c>
      <c r="G292" s="246"/>
      <c r="H292" s="246"/>
      <c r="I292" s="246"/>
      <c r="J292" s="156" t="s">
        <v>277</v>
      </c>
      <c r="K292" s="157">
        <v>94.305000000000007</v>
      </c>
      <c r="L292" s="248">
        <v>0</v>
      </c>
      <c r="M292" s="246"/>
      <c r="N292" s="245">
        <f>ROUND(L292*K292,3)</f>
        <v>0</v>
      </c>
      <c r="O292" s="246"/>
      <c r="P292" s="246"/>
      <c r="Q292" s="246"/>
      <c r="R292" s="34"/>
      <c r="T292" s="158" t="s">
        <v>21</v>
      </c>
      <c r="U292" s="41" t="s">
        <v>49</v>
      </c>
      <c r="V292" s="33"/>
      <c r="W292" s="159">
        <f>V292*K292</f>
        <v>0</v>
      </c>
      <c r="X292" s="159">
        <v>1.1100000000000001E-3</v>
      </c>
      <c r="Y292" s="159">
        <f>X292*K292</f>
        <v>0.10467855000000002</v>
      </c>
      <c r="Z292" s="159">
        <v>0</v>
      </c>
      <c r="AA292" s="160">
        <f>Z292*K292</f>
        <v>0</v>
      </c>
      <c r="AR292" s="15" t="s">
        <v>230</v>
      </c>
      <c r="AT292" s="15" t="s">
        <v>156</v>
      </c>
      <c r="AU292" s="15" t="s">
        <v>106</v>
      </c>
      <c r="AY292" s="15" t="s">
        <v>155</v>
      </c>
      <c r="BE292" s="101">
        <f>IF(U292="základní",N292,0)</f>
        <v>0</v>
      </c>
      <c r="BF292" s="101">
        <f>IF(U292="snížená",N292,0)</f>
        <v>0</v>
      </c>
      <c r="BG292" s="101">
        <f>IF(U292="zákl. přenesená",N292,0)</f>
        <v>0</v>
      </c>
      <c r="BH292" s="101">
        <f>IF(U292="sníž. přenesená",N292,0)</f>
        <v>0</v>
      </c>
      <c r="BI292" s="101">
        <f>IF(U292="nulová",N292,0)</f>
        <v>0</v>
      </c>
      <c r="BJ292" s="15" t="s">
        <v>106</v>
      </c>
      <c r="BK292" s="161">
        <f>ROUND(L292*K292,3)</f>
        <v>0</v>
      </c>
      <c r="BL292" s="15" t="s">
        <v>230</v>
      </c>
      <c r="BM292" s="15" t="s">
        <v>375</v>
      </c>
    </row>
    <row r="293" spans="2:65" s="10" customFormat="1" ht="31.5" customHeight="1">
      <c r="B293" s="162"/>
      <c r="C293" s="163"/>
      <c r="D293" s="163"/>
      <c r="E293" s="164" t="s">
        <v>21</v>
      </c>
      <c r="F293" s="249" t="s">
        <v>376</v>
      </c>
      <c r="G293" s="250"/>
      <c r="H293" s="250"/>
      <c r="I293" s="250"/>
      <c r="J293" s="163"/>
      <c r="K293" s="165">
        <v>58.104999999999997</v>
      </c>
      <c r="L293" s="163"/>
      <c r="M293" s="163"/>
      <c r="N293" s="163"/>
      <c r="O293" s="163"/>
      <c r="P293" s="163"/>
      <c r="Q293" s="163"/>
      <c r="R293" s="166"/>
      <c r="T293" s="167"/>
      <c r="U293" s="163"/>
      <c r="V293" s="163"/>
      <c r="W293" s="163"/>
      <c r="X293" s="163"/>
      <c r="Y293" s="163"/>
      <c r="Z293" s="163"/>
      <c r="AA293" s="168"/>
      <c r="AT293" s="169" t="s">
        <v>163</v>
      </c>
      <c r="AU293" s="169" t="s">
        <v>106</v>
      </c>
      <c r="AV293" s="10" t="s">
        <v>106</v>
      </c>
      <c r="AW293" s="10" t="s">
        <v>164</v>
      </c>
      <c r="AX293" s="10" t="s">
        <v>82</v>
      </c>
      <c r="AY293" s="169" t="s">
        <v>155</v>
      </c>
    </row>
    <row r="294" spans="2:65" s="10" customFormat="1" ht="31.5" customHeight="1">
      <c r="B294" s="162"/>
      <c r="C294" s="163"/>
      <c r="D294" s="163"/>
      <c r="E294" s="164" t="s">
        <v>21</v>
      </c>
      <c r="F294" s="253" t="s">
        <v>377</v>
      </c>
      <c r="G294" s="250"/>
      <c r="H294" s="250"/>
      <c r="I294" s="250"/>
      <c r="J294" s="163"/>
      <c r="K294" s="165">
        <v>36.200000000000003</v>
      </c>
      <c r="L294" s="163"/>
      <c r="M294" s="163"/>
      <c r="N294" s="163"/>
      <c r="O294" s="163"/>
      <c r="P294" s="163"/>
      <c r="Q294" s="163"/>
      <c r="R294" s="166"/>
      <c r="T294" s="167"/>
      <c r="U294" s="163"/>
      <c r="V294" s="163"/>
      <c r="W294" s="163"/>
      <c r="X294" s="163"/>
      <c r="Y294" s="163"/>
      <c r="Z294" s="163"/>
      <c r="AA294" s="168"/>
      <c r="AT294" s="169" t="s">
        <v>163</v>
      </c>
      <c r="AU294" s="169" t="s">
        <v>106</v>
      </c>
      <c r="AV294" s="10" t="s">
        <v>106</v>
      </c>
      <c r="AW294" s="10" t="s">
        <v>164</v>
      </c>
      <c r="AX294" s="10" t="s">
        <v>82</v>
      </c>
      <c r="AY294" s="169" t="s">
        <v>155</v>
      </c>
    </row>
    <row r="295" spans="2:65" s="11" customFormat="1" ht="22.5" customHeight="1">
      <c r="B295" s="170"/>
      <c r="C295" s="171"/>
      <c r="D295" s="171"/>
      <c r="E295" s="172" t="s">
        <v>21</v>
      </c>
      <c r="F295" s="251" t="s">
        <v>165</v>
      </c>
      <c r="G295" s="252"/>
      <c r="H295" s="252"/>
      <c r="I295" s="252"/>
      <c r="J295" s="171"/>
      <c r="K295" s="173">
        <v>94.305000000000007</v>
      </c>
      <c r="L295" s="171"/>
      <c r="M295" s="171"/>
      <c r="N295" s="171"/>
      <c r="O295" s="171"/>
      <c r="P295" s="171"/>
      <c r="Q295" s="171"/>
      <c r="R295" s="174"/>
      <c r="T295" s="175"/>
      <c r="U295" s="171"/>
      <c r="V295" s="171"/>
      <c r="W295" s="171"/>
      <c r="X295" s="171"/>
      <c r="Y295" s="171"/>
      <c r="Z295" s="171"/>
      <c r="AA295" s="176"/>
      <c r="AT295" s="177" t="s">
        <v>163</v>
      </c>
      <c r="AU295" s="177" t="s">
        <v>106</v>
      </c>
      <c r="AV295" s="11" t="s">
        <v>160</v>
      </c>
      <c r="AW295" s="11" t="s">
        <v>164</v>
      </c>
      <c r="AX295" s="11" t="s">
        <v>23</v>
      </c>
      <c r="AY295" s="177" t="s">
        <v>155</v>
      </c>
    </row>
    <row r="296" spans="2:65" s="1" customFormat="1" ht="31.5" customHeight="1">
      <c r="B296" s="32"/>
      <c r="C296" s="154" t="s">
        <v>378</v>
      </c>
      <c r="D296" s="154" t="s">
        <v>156</v>
      </c>
      <c r="E296" s="155" t="s">
        <v>379</v>
      </c>
      <c r="F296" s="247" t="s">
        <v>380</v>
      </c>
      <c r="G296" s="246"/>
      <c r="H296" s="246"/>
      <c r="I296" s="246"/>
      <c r="J296" s="156" t="s">
        <v>277</v>
      </c>
      <c r="K296" s="157">
        <v>94.305000000000007</v>
      </c>
      <c r="L296" s="248">
        <v>0</v>
      </c>
      <c r="M296" s="246"/>
      <c r="N296" s="245">
        <f>ROUND(L296*K296,3)</f>
        <v>0</v>
      </c>
      <c r="O296" s="246"/>
      <c r="P296" s="246"/>
      <c r="Q296" s="246"/>
      <c r="R296" s="34"/>
      <c r="T296" s="158" t="s">
        <v>21</v>
      </c>
      <c r="U296" s="41" t="s">
        <v>49</v>
      </c>
      <c r="V296" s="33"/>
      <c r="W296" s="159">
        <f>V296*K296</f>
        <v>0</v>
      </c>
      <c r="X296" s="159">
        <v>1.1100000000000001E-3</v>
      </c>
      <c r="Y296" s="159">
        <f>X296*K296</f>
        <v>0.10467855000000002</v>
      </c>
      <c r="Z296" s="159">
        <v>0</v>
      </c>
      <c r="AA296" s="160">
        <f>Z296*K296</f>
        <v>0</v>
      </c>
      <c r="AR296" s="15" t="s">
        <v>230</v>
      </c>
      <c r="AT296" s="15" t="s">
        <v>156</v>
      </c>
      <c r="AU296" s="15" t="s">
        <v>106</v>
      </c>
      <c r="AY296" s="15" t="s">
        <v>155</v>
      </c>
      <c r="BE296" s="101">
        <f>IF(U296="základní",N296,0)</f>
        <v>0</v>
      </c>
      <c r="BF296" s="101">
        <f>IF(U296="snížená",N296,0)</f>
        <v>0</v>
      </c>
      <c r="BG296" s="101">
        <f>IF(U296="zákl. přenesená",N296,0)</f>
        <v>0</v>
      </c>
      <c r="BH296" s="101">
        <f>IF(U296="sníž. přenesená",N296,0)</f>
        <v>0</v>
      </c>
      <c r="BI296" s="101">
        <f>IF(U296="nulová",N296,0)</f>
        <v>0</v>
      </c>
      <c r="BJ296" s="15" t="s">
        <v>106</v>
      </c>
      <c r="BK296" s="161">
        <f>ROUND(L296*K296,3)</f>
        <v>0</v>
      </c>
      <c r="BL296" s="15" t="s">
        <v>230</v>
      </c>
      <c r="BM296" s="15" t="s">
        <v>381</v>
      </c>
    </row>
    <row r="297" spans="2:65" s="10" customFormat="1" ht="31.5" customHeight="1">
      <c r="B297" s="162"/>
      <c r="C297" s="163"/>
      <c r="D297" s="163"/>
      <c r="E297" s="164" t="s">
        <v>21</v>
      </c>
      <c r="F297" s="249" t="s">
        <v>376</v>
      </c>
      <c r="G297" s="250"/>
      <c r="H297" s="250"/>
      <c r="I297" s="250"/>
      <c r="J297" s="163"/>
      <c r="K297" s="165">
        <v>58.104999999999997</v>
      </c>
      <c r="L297" s="163"/>
      <c r="M297" s="163"/>
      <c r="N297" s="163"/>
      <c r="O297" s="163"/>
      <c r="P297" s="163"/>
      <c r="Q297" s="163"/>
      <c r="R297" s="166"/>
      <c r="T297" s="167"/>
      <c r="U297" s="163"/>
      <c r="V297" s="163"/>
      <c r="W297" s="163"/>
      <c r="X297" s="163"/>
      <c r="Y297" s="163"/>
      <c r="Z297" s="163"/>
      <c r="AA297" s="168"/>
      <c r="AT297" s="169" t="s">
        <v>163</v>
      </c>
      <c r="AU297" s="169" t="s">
        <v>106</v>
      </c>
      <c r="AV297" s="10" t="s">
        <v>106</v>
      </c>
      <c r="AW297" s="10" t="s">
        <v>164</v>
      </c>
      <c r="AX297" s="10" t="s">
        <v>82</v>
      </c>
      <c r="AY297" s="169" t="s">
        <v>155</v>
      </c>
    </row>
    <row r="298" spans="2:65" s="10" customFormat="1" ht="31.5" customHeight="1">
      <c r="B298" s="162"/>
      <c r="C298" s="163"/>
      <c r="D298" s="163"/>
      <c r="E298" s="164" t="s">
        <v>21</v>
      </c>
      <c r="F298" s="253" t="s">
        <v>377</v>
      </c>
      <c r="G298" s="250"/>
      <c r="H298" s="250"/>
      <c r="I298" s="250"/>
      <c r="J298" s="163"/>
      <c r="K298" s="165">
        <v>36.200000000000003</v>
      </c>
      <c r="L298" s="163"/>
      <c r="M298" s="163"/>
      <c r="N298" s="163"/>
      <c r="O298" s="163"/>
      <c r="P298" s="163"/>
      <c r="Q298" s="163"/>
      <c r="R298" s="166"/>
      <c r="T298" s="167"/>
      <c r="U298" s="163"/>
      <c r="V298" s="163"/>
      <c r="W298" s="163"/>
      <c r="X298" s="163"/>
      <c r="Y298" s="163"/>
      <c r="Z298" s="163"/>
      <c r="AA298" s="168"/>
      <c r="AT298" s="169" t="s">
        <v>163</v>
      </c>
      <c r="AU298" s="169" t="s">
        <v>106</v>
      </c>
      <c r="AV298" s="10" t="s">
        <v>106</v>
      </c>
      <c r="AW298" s="10" t="s">
        <v>164</v>
      </c>
      <c r="AX298" s="10" t="s">
        <v>82</v>
      </c>
      <c r="AY298" s="169" t="s">
        <v>155</v>
      </c>
    </row>
    <row r="299" spans="2:65" s="11" customFormat="1" ht="22.5" customHeight="1">
      <c r="B299" s="170"/>
      <c r="C299" s="171"/>
      <c r="D299" s="171"/>
      <c r="E299" s="172" t="s">
        <v>21</v>
      </c>
      <c r="F299" s="251" t="s">
        <v>165</v>
      </c>
      <c r="G299" s="252"/>
      <c r="H299" s="252"/>
      <c r="I299" s="252"/>
      <c r="J299" s="171"/>
      <c r="K299" s="173">
        <v>94.305000000000007</v>
      </c>
      <c r="L299" s="171"/>
      <c r="M299" s="171"/>
      <c r="N299" s="171"/>
      <c r="O299" s="171"/>
      <c r="P299" s="171"/>
      <c r="Q299" s="171"/>
      <c r="R299" s="174"/>
      <c r="T299" s="175"/>
      <c r="U299" s="171"/>
      <c r="V299" s="171"/>
      <c r="W299" s="171"/>
      <c r="X299" s="171"/>
      <c r="Y299" s="171"/>
      <c r="Z299" s="171"/>
      <c r="AA299" s="176"/>
      <c r="AT299" s="177" t="s">
        <v>163</v>
      </c>
      <c r="AU299" s="177" t="s">
        <v>106</v>
      </c>
      <c r="AV299" s="11" t="s">
        <v>160</v>
      </c>
      <c r="AW299" s="11" t="s">
        <v>164</v>
      </c>
      <c r="AX299" s="11" t="s">
        <v>23</v>
      </c>
      <c r="AY299" s="177" t="s">
        <v>155</v>
      </c>
    </row>
    <row r="300" spans="2:65" s="1" customFormat="1" ht="31.5" customHeight="1">
      <c r="B300" s="32"/>
      <c r="C300" s="154" t="s">
        <v>382</v>
      </c>
      <c r="D300" s="154" t="s">
        <v>156</v>
      </c>
      <c r="E300" s="155" t="s">
        <v>383</v>
      </c>
      <c r="F300" s="247" t="s">
        <v>384</v>
      </c>
      <c r="G300" s="246"/>
      <c r="H300" s="246"/>
      <c r="I300" s="246"/>
      <c r="J300" s="156" t="s">
        <v>277</v>
      </c>
      <c r="K300" s="157">
        <v>44.325000000000003</v>
      </c>
      <c r="L300" s="248">
        <v>0</v>
      </c>
      <c r="M300" s="246"/>
      <c r="N300" s="245">
        <f>ROUND(L300*K300,3)</f>
        <v>0</v>
      </c>
      <c r="O300" s="246"/>
      <c r="P300" s="246"/>
      <c r="Q300" s="246"/>
      <c r="R300" s="34"/>
      <c r="T300" s="158" t="s">
        <v>21</v>
      </c>
      <c r="U300" s="41" t="s">
        <v>49</v>
      </c>
      <c r="V300" s="33"/>
      <c r="W300" s="159">
        <f>V300*K300</f>
        <v>0</v>
      </c>
      <c r="X300" s="159">
        <v>2.7799999999999999E-3</v>
      </c>
      <c r="Y300" s="159">
        <f>X300*K300</f>
        <v>0.1232235</v>
      </c>
      <c r="Z300" s="159">
        <v>0</v>
      </c>
      <c r="AA300" s="160">
        <f>Z300*K300</f>
        <v>0</v>
      </c>
      <c r="AR300" s="15" t="s">
        <v>230</v>
      </c>
      <c r="AT300" s="15" t="s">
        <v>156</v>
      </c>
      <c r="AU300" s="15" t="s">
        <v>106</v>
      </c>
      <c r="AY300" s="15" t="s">
        <v>155</v>
      </c>
      <c r="BE300" s="101">
        <f>IF(U300="základní",N300,0)</f>
        <v>0</v>
      </c>
      <c r="BF300" s="101">
        <f>IF(U300="snížená",N300,0)</f>
        <v>0</v>
      </c>
      <c r="BG300" s="101">
        <f>IF(U300="zákl. přenesená",N300,0)</f>
        <v>0</v>
      </c>
      <c r="BH300" s="101">
        <f>IF(U300="sníž. přenesená",N300,0)</f>
        <v>0</v>
      </c>
      <c r="BI300" s="101">
        <f>IF(U300="nulová",N300,0)</f>
        <v>0</v>
      </c>
      <c r="BJ300" s="15" t="s">
        <v>106</v>
      </c>
      <c r="BK300" s="161">
        <f>ROUND(L300*K300,3)</f>
        <v>0</v>
      </c>
      <c r="BL300" s="15" t="s">
        <v>230</v>
      </c>
      <c r="BM300" s="15" t="s">
        <v>385</v>
      </c>
    </row>
    <row r="301" spans="2:65" s="10" customFormat="1" ht="22.5" customHeight="1">
      <c r="B301" s="162"/>
      <c r="C301" s="163"/>
      <c r="D301" s="163"/>
      <c r="E301" s="164" t="s">
        <v>21</v>
      </c>
      <c r="F301" s="249" t="s">
        <v>386</v>
      </c>
      <c r="G301" s="250"/>
      <c r="H301" s="250"/>
      <c r="I301" s="250"/>
      <c r="J301" s="163"/>
      <c r="K301" s="165">
        <v>44.325000000000003</v>
      </c>
      <c r="L301" s="163"/>
      <c r="M301" s="163"/>
      <c r="N301" s="163"/>
      <c r="O301" s="163"/>
      <c r="P301" s="163"/>
      <c r="Q301" s="163"/>
      <c r="R301" s="166"/>
      <c r="T301" s="167"/>
      <c r="U301" s="163"/>
      <c r="V301" s="163"/>
      <c r="W301" s="163"/>
      <c r="X301" s="163"/>
      <c r="Y301" s="163"/>
      <c r="Z301" s="163"/>
      <c r="AA301" s="168"/>
      <c r="AT301" s="169" t="s">
        <v>163</v>
      </c>
      <c r="AU301" s="169" t="s">
        <v>106</v>
      </c>
      <c r="AV301" s="10" t="s">
        <v>106</v>
      </c>
      <c r="AW301" s="10" t="s">
        <v>164</v>
      </c>
      <c r="AX301" s="10" t="s">
        <v>82</v>
      </c>
      <c r="AY301" s="169" t="s">
        <v>155</v>
      </c>
    </row>
    <row r="302" spans="2:65" s="11" customFormat="1" ht="22.5" customHeight="1">
      <c r="B302" s="170"/>
      <c r="C302" s="171"/>
      <c r="D302" s="171"/>
      <c r="E302" s="172" t="s">
        <v>21</v>
      </c>
      <c r="F302" s="251" t="s">
        <v>165</v>
      </c>
      <c r="G302" s="252"/>
      <c r="H302" s="252"/>
      <c r="I302" s="252"/>
      <c r="J302" s="171"/>
      <c r="K302" s="173">
        <v>44.325000000000003</v>
      </c>
      <c r="L302" s="171"/>
      <c r="M302" s="171"/>
      <c r="N302" s="171"/>
      <c r="O302" s="171"/>
      <c r="P302" s="171"/>
      <c r="Q302" s="171"/>
      <c r="R302" s="174"/>
      <c r="T302" s="175"/>
      <c r="U302" s="171"/>
      <c r="V302" s="171"/>
      <c r="W302" s="171"/>
      <c r="X302" s="171"/>
      <c r="Y302" s="171"/>
      <c r="Z302" s="171"/>
      <c r="AA302" s="176"/>
      <c r="AT302" s="177" t="s">
        <v>163</v>
      </c>
      <c r="AU302" s="177" t="s">
        <v>106</v>
      </c>
      <c r="AV302" s="11" t="s">
        <v>160</v>
      </c>
      <c r="AW302" s="11" t="s">
        <v>164</v>
      </c>
      <c r="AX302" s="11" t="s">
        <v>23</v>
      </c>
      <c r="AY302" s="177" t="s">
        <v>155</v>
      </c>
    </row>
    <row r="303" spans="2:65" s="1" customFormat="1" ht="44.25" customHeight="1">
      <c r="B303" s="32"/>
      <c r="C303" s="154" t="s">
        <v>387</v>
      </c>
      <c r="D303" s="154" t="s">
        <v>156</v>
      </c>
      <c r="E303" s="155" t="s">
        <v>388</v>
      </c>
      <c r="F303" s="247" t="s">
        <v>389</v>
      </c>
      <c r="G303" s="246"/>
      <c r="H303" s="246"/>
      <c r="I303" s="246"/>
      <c r="J303" s="156" t="s">
        <v>277</v>
      </c>
      <c r="K303" s="157">
        <v>13</v>
      </c>
      <c r="L303" s="248">
        <v>0</v>
      </c>
      <c r="M303" s="246"/>
      <c r="N303" s="245">
        <f>ROUND(L303*K303,3)</f>
        <v>0</v>
      </c>
      <c r="O303" s="246"/>
      <c r="P303" s="246"/>
      <c r="Q303" s="246"/>
      <c r="R303" s="34"/>
      <c r="T303" s="158" t="s">
        <v>21</v>
      </c>
      <c r="U303" s="41" t="s">
        <v>49</v>
      </c>
      <c r="V303" s="33"/>
      <c r="W303" s="159">
        <f>V303*K303</f>
        <v>0</v>
      </c>
      <c r="X303" s="159">
        <v>2.9E-4</v>
      </c>
      <c r="Y303" s="159">
        <f>X303*K303</f>
        <v>3.7699999999999999E-3</v>
      </c>
      <c r="Z303" s="159">
        <v>0</v>
      </c>
      <c r="AA303" s="160">
        <f>Z303*K303</f>
        <v>0</v>
      </c>
      <c r="AR303" s="15" t="s">
        <v>230</v>
      </c>
      <c r="AT303" s="15" t="s">
        <v>156</v>
      </c>
      <c r="AU303" s="15" t="s">
        <v>106</v>
      </c>
      <c r="AY303" s="15" t="s">
        <v>155</v>
      </c>
      <c r="BE303" s="101">
        <f>IF(U303="základní",N303,0)</f>
        <v>0</v>
      </c>
      <c r="BF303" s="101">
        <f>IF(U303="snížená",N303,0)</f>
        <v>0</v>
      </c>
      <c r="BG303" s="101">
        <f>IF(U303="zákl. přenesená",N303,0)</f>
        <v>0</v>
      </c>
      <c r="BH303" s="101">
        <f>IF(U303="sníž. přenesená",N303,0)</f>
        <v>0</v>
      </c>
      <c r="BI303" s="101">
        <f>IF(U303="nulová",N303,0)</f>
        <v>0</v>
      </c>
      <c r="BJ303" s="15" t="s">
        <v>106</v>
      </c>
      <c r="BK303" s="161">
        <f>ROUND(L303*K303,3)</f>
        <v>0</v>
      </c>
      <c r="BL303" s="15" t="s">
        <v>230</v>
      </c>
      <c r="BM303" s="15" t="s">
        <v>390</v>
      </c>
    </row>
    <row r="304" spans="2:65" s="10" customFormat="1" ht="22.5" customHeight="1">
      <c r="B304" s="162"/>
      <c r="C304" s="163"/>
      <c r="D304" s="163"/>
      <c r="E304" s="164" t="s">
        <v>21</v>
      </c>
      <c r="F304" s="249" t="s">
        <v>314</v>
      </c>
      <c r="G304" s="250"/>
      <c r="H304" s="250"/>
      <c r="I304" s="250"/>
      <c r="J304" s="163"/>
      <c r="K304" s="165">
        <v>1</v>
      </c>
      <c r="L304" s="163"/>
      <c r="M304" s="163"/>
      <c r="N304" s="163"/>
      <c r="O304" s="163"/>
      <c r="P304" s="163"/>
      <c r="Q304" s="163"/>
      <c r="R304" s="166"/>
      <c r="T304" s="167"/>
      <c r="U304" s="163"/>
      <c r="V304" s="163"/>
      <c r="W304" s="163"/>
      <c r="X304" s="163"/>
      <c r="Y304" s="163"/>
      <c r="Z304" s="163"/>
      <c r="AA304" s="168"/>
      <c r="AT304" s="169" t="s">
        <v>163</v>
      </c>
      <c r="AU304" s="169" t="s">
        <v>106</v>
      </c>
      <c r="AV304" s="10" t="s">
        <v>106</v>
      </c>
      <c r="AW304" s="10" t="s">
        <v>164</v>
      </c>
      <c r="AX304" s="10" t="s">
        <v>82</v>
      </c>
      <c r="AY304" s="169" t="s">
        <v>155</v>
      </c>
    </row>
    <row r="305" spans="2:65" s="10" customFormat="1" ht="22.5" customHeight="1">
      <c r="B305" s="162"/>
      <c r="C305" s="163"/>
      <c r="D305" s="163"/>
      <c r="E305" s="164" t="s">
        <v>21</v>
      </c>
      <c r="F305" s="253" t="s">
        <v>315</v>
      </c>
      <c r="G305" s="250"/>
      <c r="H305" s="250"/>
      <c r="I305" s="250"/>
      <c r="J305" s="163"/>
      <c r="K305" s="165">
        <v>2</v>
      </c>
      <c r="L305" s="163"/>
      <c r="M305" s="163"/>
      <c r="N305" s="163"/>
      <c r="O305" s="163"/>
      <c r="P305" s="163"/>
      <c r="Q305" s="163"/>
      <c r="R305" s="166"/>
      <c r="T305" s="167"/>
      <c r="U305" s="163"/>
      <c r="V305" s="163"/>
      <c r="W305" s="163"/>
      <c r="X305" s="163"/>
      <c r="Y305" s="163"/>
      <c r="Z305" s="163"/>
      <c r="AA305" s="168"/>
      <c r="AT305" s="169" t="s">
        <v>163</v>
      </c>
      <c r="AU305" s="169" t="s">
        <v>106</v>
      </c>
      <c r="AV305" s="10" t="s">
        <v>106</v>
      </c>
      <c r="AW305" s="10" t="s">
        <v>164</v>
      </c>
      <c r="AX305" s="10" t="s">
        <v>82</v>
      </c>
      <c r="AY305" s="169" t="s">
        <v>155</v>
      </c>
    </row>
    <row r="306" spans="2:65" s="10" customFormat="1" ht="22.5" customHeight="1">
      <c r="B306" s="162"/>
      <c r="C306" s="163"/>
      <c r="D306" s="163"/>
      <c r="E306" s="164" t="s">
        <v>21</v>
      </c>
      <c r="F306" s="253" t="s">
        <v>316</v>
      </c>
      <c r="G306" s="250"/>
      <c r="H306" s="250"/>
      <c r="I306" s="250"/>
      <c r="J306" s="163"/>
      <c r="K306" s="165">
        <v>1</v>
      </c>
      <c r="L306" s="163"/>
      <c r="M306" s="163"/>
      <c r="N306" s="163"/>
      <c r="O306" s="163"/>
      <c r="P306" s="163"/>
      <c r="Q306" s="163"/>
      <c r="R306" s="166"/>
      <c r="T306" s="167"/>
      <c r="U306" s="163"/>
      <c r="V306" s="163"/>
      <c r="W306" s="163"/>
      <c r="X306" s="163"/>
      <c r="Y306" s="163"/>
      <c r="Z306" s="163"/>
      <c r="AA306" s="168"/>
      <c r="AT306" s="169" t="s">
        <v>163</v>
      </c>
      <c r="AU306" s="169" t="s">
        <v>106</v>
      </c>
      <c r="AV306" s="10" t="s">
        <v>106</v>
      </c>
      <c r="AW306" s="10" t="s">
        <v>164</v>
      </c>
      <c r="AX306" s="10" t="s">
        <v>82</v>
      </c>
      <c r="AY306" s="169" t="s">
        <v>155</v>
      </c>
    </row>
    <row r="307" spans="2:65" s="10" customFormat="1" ht="22.5" customHeight="1">
      <c r="B307" s="162"/>
      <c r="C307" s="163"/>
      <c r="D307" s="163"/>
      <c r="E307" s="164" t="s">
        <v>21</v>
      </c>
      <c r="F307" s="253" t="s">
        <v>317</v>
      </c>
      <c r="G307" s="250"/>
      <c r="H307" s="250"/>
      <c r="I307" s="250"/>
      <c r="J307" s="163"/>
      <c r="K307" s="165">
        <v>1</v>
      </c>
      <c r="L307" s="163"/>
      <c r="M307" s="163"/>
      <c r="N307" s="163"/>
      <c r="O307" s="163"/>
      <c r="P307" s="163"/>
      <c r="Q307" s="163"/>
      <c r="R307" s="166"/>
      <c r="T307" s="167"/>
      <c r="U307" s="163"/>
      <c r="V307" s="163"/>
      <c r="W307" s="163"/>
      <c r="X307" s="163"/>
      <c r="Y307" s="163"/>
      <c r="Z307" s="163"/>
      <c r="AA307" s="168"/>
      <c r="AT307" s="169" t="s">
        <v>163</v>
      </c>
      <c r="AU307" s="169" t="s">
        <v>106</v>
      </c>
      <c r="AV307" s="10" t="s">
        <v>106</v>
      </c>
      <c r="AW307" s="10" t="s">
        <v>164</v>
      </c>
      <c r="AX307" s="10" t="s">
        <v>82</v>
      </c>
      <c r="AY307" s="169" t="s">
        <v>155</v>
      </c>
    </row>
    <row r="308" spans="2:65" s="10" customFormat="1" ht="22.5" customHeight="1">
      <c r="B308" s="162"/>
      <c r="C308" s="163"/>
      <c r="D308" s="163"/>
      <c r="E308" s="164" t="s">
        <v>21</v>
      </c>
      <c r="F308" s="253" t="s">
        <v>318</v>
      </c>
      <c r="G308" s="250"/>
      <c r="H308" s="250"/>
      <c r="I308" s="250"/>
      <c r="J308" s="163"/>
      <c r="K308" s="165">
        <v>1</v>
      </c>
      <c r="L308" s="163"/>
      <c r="M308" s="163"/>
      <c r="N308" s="163"/>
      <c r="O308" s="163"/>
      <c r="P308" s="163"/>
      <c r="Q308" s="163"/>
      <c r="R308" s="166"/>
      <c r="T308" s="167"/>
      <c r="U308" s="163"/>
      <c r="V308" s="163"/>
      <c r="W308" s="163"/>
      <c r="X308" s="163"/>
      <c r="Y308" s="163"/>
      <c r="Z308" s="163"/>
      <c r="AA308" s="168"/>
      <c r="AT308" s="169" t="s">
        <v>163</v>
      </c>
      <c r="AU308" s="169" t="s">
        <v>106</v>
      </c>
      <c r="AV308" s="10" t="s">
        <v>106</v>
      </c>
      <c r="AW308" s="10" t="s">
        <v>164</v>
      </c>
      <c r="AX308" s="10" t="s">
        <v>82</v>
      </c>
      <c r="AY308" s="169" t="s">
        <v>155</v>
      </c>
    </row>
    <row r="309" spans="2:65" s="10" customFormat="1" ht="22.5" customHeight="1">
      <c r="B309" s="162"/>
      <c r="C309" s="163"/>
      <c r="D309" s="163"/>
      <c r="E309" s="164" t="s">
        <v>21</v>
      </c>
      <c r="F309" s="253" t="s">
        <v>319</v>
      </c>
      <c r="G309" s="250"/>
      <c r="H309" s="250"/>
      <c r="I309" s="250"/>
      <c r="J309" s="163"/>
      <c r="K309" s="165">
        <v>2</v>
      </c>
      <c r="L309" s="163"/>
      <c r="M309" s="163"/>
      <c r="N309" s="163"/>
      <c r="O309" s="163"/>
      <c r="P309" s="163"/>
      <c r="Q309" s="163"/>
      <c r="R309" s="166"/>
      <c r="T309" s="167"/>
      <c r="U309" s="163"/>
      <c r="V309" s="163"/>
      <c r="W309" s="163"/>
      <c r="X309" s="163"/>
      <c r="Y309" s="163"/>
      <c r="Z309" s="163"/>
      <c r="AA309" s="168"/>
      <c r="AT309" s="169" t="s">
        <v>163</v>
      </c>
      <c r="AU309" s="169" t="s">
        <v>106</v>
      </c>
      <c r="AV309" s="10" t="s">
        <v>106</v>
      </c>
      <c r="AW309" s="10" t="s">
        <v>164</v>
      </c>
      <c r="AX309" s="10" t="s">
        <v>82</v>
      </c>
      <c r="AY309" s="169" t="s">
        <v>155</v>
      </c>
    </row>
    <row r="310" spans="2:65" s="10" customFormat="1" ht="22.5" customHeight="1">
      <c r="B310" s="162"/>
      <c r="C310" s="163"/>
      <c r="D310" s="163"/>
      <c r="E310" s="164" t="s">
        <v>21</v>
      </c>
      <c r="F310" s="253" t="s">
        <v>320</v>
      </c>
      <c r="G310" s="250"/>
      <c r="H310" s="250"/>
      <c r="I310" s="250"/>
      <c r="J310" s="163"/>
      <c r="K310" s="165">
        <v>1</v>
      </c>
      <c r="L310" s="163"/>
      <c r="M310" s="163"/>
      <c r="N310" s="163"/>
      <c r="O310" s="163"/>
      <c r="P310" s="163"/>
      <c r="Q310" s="163"/>
      <c r="R310" s="166"/>
      <c r="T310" s="167"/>
      <c r="U310" s="163"/>
      <c r="V310" s="163"/>
      <c r="W310" s="163"/>
      <c r="X310" s="163"/>
      <c r="Y310" s="163"/>
      <c r="Z310" s="163"/>
      <c r="AA310" s="168"/>
      <c r="AT310" s="169" t="s">
        <v>163</v>
      </c>
      <c r="AU310" s="169" t="s">
        <v>106</v>
      </c>
      <c r="AV310" s="10" t="s">
        <v>106</v>
      </c>
      <c r="AW310" s="10" t="s">
        <v>164</v>
      </c>
      <c r="AX310" s="10" t="s">
        <v>82</v>
      </c>
      <c r="AY310" s="169" t="s">
        <v>155</v>
      </c>
    </row>
    <row r="311" spans="2:65" s="10" customFormat="1" ht="22.5" customHeight="1">
      <c r="B311" s="162"/>
      <c r="C311" s="163"/>
      <c r="D311" s="163"/>
      <c r="E311" s="164" t="s">
        <v>21</v>
      </c>
      <c r="F311" s="253" t="s">
        <v>321</v>
      </c>
      <c r="G311" s="250"/>
      <c r="H311" s="250"/>
      <c r="I311" s="250"/>
      <c r="J311" s="163"/>
      <c r="K311" s="165">
        <v>1</v>
      </c>
      <c r="L311" s="163"/>
      <c r="M311" s="163"/>
      <c r="N311" s="163"/>
      <c r="O311" s="163"/>
      <c r="P311" s="163"/>
      <c r="Q311" s="163"/>
      <c r="R311" s="166"/>
      <c r="T311" s="167"/>
      <c r="U311" s="163"/>
      <c r="V311" s="163"/>
      <c r="W311" s="163"/>
      <c r="X311" s="163"/>
      <c r="Y311" s="163"/>
      <c r="Z311" s="163"/>
      <c r="AA311" s="168"/>
      <c r="AT311" s="169" t="s">
        <v>163</v>
      </c>
      <c r="AU311" s="169" t="s">
        <v>106</v>
      </c>
      <c r="AV311" s="10" t="s">
        <v>106</v>
      </c>
      <c r="AW311" s="10" t="s">
        <v>164</v>
      </c>
      <c r="AX311" s="10" t="s">
        <v>82</v>
      </c>
      <c r="AY311" s="169" t="s">
        <v>155</v>
      </c>
    </row>
    <row r="312" spans="2:65" s="10" customFormat="1" ht="22.5" customHeight="1">
      <c r="B312" s="162"/>
      <c r="C312" s="163"/>
      <c r="D312" s="163"/>
      <c r="E312" s="164" t="s">
        <v>21</v>
      </c>
      <c r="F312" s="253" t="s">
        <v>322</v>
      </c>
      <c r="G312" s="250"/>
      <c r="H312" s="250"/>
      <c r="I312" s="250"/>
      <c r="J312" s="163"/>
      <c r="K312" s="165">
        <v>1</v>
      </c>
      <c r="L312" s="163"/>
      <c r="M312" s="163"/>
      <c r="N312" s="163"/>
      <c r="O312" s="163"/>
      <c r="P312" s="163"/>
      <c r="Q312" s="163"/>
      <c r="R312" s="166"/>
      <c r="T312" s="167"/>
      <c r="U312" s="163"/>
      <c r="V312" s="163"/>
      <c r="W312" s="163"/>
      <c r="X312" s="163"/>
      <c r="Y312" s="163"/>
      <c r="Z312" s="163"/>
      <c r="AA312" s="168"/>
      <c r="AT312" s="169" t="s">
        <v>163</v>
      </c>
      <c r="AU312" s="169" t="s">
        <v>106</v>
      </c>
      <c r="AV312" s="10" t="s">
        <v>106</v>
      </c>
      <c r="AW312" s="10" t="s">
        <v>164</v>
      </c>
      <c r="AX312" s="10" t="s">
        <v>82</v>
      </c>
      <c r="AY312" s="169" t="s">
        <v>155</v>
      </c>
    </row>
    <row r="313" spans="2:65" s="10" customFormat="1" ht="22.5" customHeight="1">
      <c r="B313" s="162"/>
      <c r="C313" s="163"/>
      <c r="D313" s="163"/>
      <c r="E313" s="164" t="s">
        <v>21</v>
      </c>
      <c r="F313" s="253" t="s">
        <v>323</v>
      </c>
      <c r="G313" s="250"/>
      <c r="H313" s="250"/>
      <c r="I313" s="250"/>
      <c r="J313" s="163"/>
      <c r="K313" s="165">
        <v>1</v>
      </c>
      <c r="L313" s="163"/>
      <c r="M313" s="163"/>
      <c r="N313" s="163"/>
      <c r="O313" s="163"/>
      <c r="P313" s="163"/>
      <c r="Q313" s="163"/>
      <c r="R313" s="166"/>
      <c r="T313" s="167"/>
      <c r="U313" s="163"/>
      <c r="V313" s="163"/>
      <c r="W313" s="163"/>
      <c r="X313" s="163"/>
      <c r="Y313" s="163"/>
      <c r="Z313" s="163"/>
      <c r="AA313" s="168"/>
      <c r="AT313" s="169" t="s">
        <v>163</v>
      </c>
      <c r="AU313" s="169" t="s">
        <v>106</v>
      </c>
      <c r="AV313" s="10" t="s">
        <v>106</v>
      </c>
      <c r="AW313" s="10" t="s">
        <v>164</v>
      </c>
      <c r="AX313" s="10" t="s">
        <v>82</v>
      </c>
      <c r="AY313" s="169" t="s">
        <v>155</v>
      </c>
    </row>
    <row r="314" spans="2:65" s="10" customFormat="1" ht="22.5" customHeight="1">
      <c r="B314" s="162"/>
      <c r="C314" s="163"/>
      <c r="D314" s="163"/>
      <c r="E314" s="164" t="s">
        <v>21</v>
      </c>
      <c r="F314" s="253" t="s">
        <v>391</v>
      </c>
      <c r="G314" s="250"/>
      <c r="H314" s="250"/>
      <c r="I314" s="250"/>
      <c r="J314" s="163"/>
      <c r="K314" s="165">
        <v>1</v>
      </c>
      <c r="L314" s="163"/>
      <c r="M314" s="163"/>
      <c r="N314" s="163"/>
      <c r="O314" s="163"/>
      <c r="P314" s="163"/>
      <c r="Q314" s="163"/>
      <c r="R314" s="166"/>
      <c r="T314" s="167"/>
      <c r="U314" s="163"/>
      <c r="V314" s="163"/>
      <c r="W314" s="163"/>
      <c r="X314" s="163"/>
      <c r="Y314" s="163"/>
      <c r="Z314" s="163"/>
      <c r="AA314" s="168"/>
      <c r="AT314" s="169" t="s">
        <v>163</v>
      </c>
      <c r="AU314" s="169" t="s">
        <v>106</v>
      </c>
      <c r="AV314" s="10" t="s">
        <v>106</v>
      </c>
      <c r="AW314" s="10" t="s">
        <v>164</v>
      </c>
      <c r="AX314" s="10" t="s">
        <v>82</v>
      </c>
      <c r="AY314" s="169" t="s">
        <v>155</v>
      </c>
    </row>
    <row r="315" spans="2:65" s="11" customFormat="1" ht="22.5" customHeight="1">
      <c r="B315" s="170"/>
      <c r="C315" s="171"/>
      <c r="D315" s="171"/>
      <c r="E315" s="172" t="s">
        <v>21</v>
      </c>
      <c r="F315" s="251" t="s">
        <v>165</v>
      </c>
      <c r="G315" s="252"/>
      <c r="H315" s="252"/>
      <c r="I315" s="252"/>
      <c r="J315" s="171"/>
      <c r="K315" s="173">
        <v>13</v>
      </c>
      <c r="L315" s="171"/>
      <c r="M315" s="171"/>
      <c r="N315" s="171"/>
      <c r="O315" s="171"/>
      <c r="P315" s="171"/>
      <c r="Q315" s="171"/>
      <c r="R315" s="174"/>
      <c r="T315" s="175"/>
      <c r="U315" s="171"/>
      <c r="V315" s="171"/>
      <c r="W315" s="171"/>
      <c r="X315" s="171"/>
      <c r="Y315" s="171"/>
      <c r="Z315" s="171"/>
      <c r="AA315" s="176"/>
      <c r="AT315" s="177" t="s">
        <v>163</v>
      </c>
      <c r="AU315" s="177" t="s">
        <v>106</v>
      </c>
      <c r="AV315" s="11" t="s">
        <v>160</v>
      </c>
      <c r="AW315" s="11" t="s">
        <v>164</v>
      </c>
      <c r="AX315" s="11" t="s">
        <v>23</v>
      </c>
      <c r="AY315" s="177" t="s">
        <v>155</v>
      </c>
    </row>
    <row r="316" spans="2:65" s="1" customFormat="1" ht="44.25" customHeight="1">
      <c r="B316" s="32"/>
      <c r="C316" s="154" t="s">
        <v>392</v>
      </c>
      <c r="D316" s="154" t="s">
        <v>156</v>
      </c>
      <c r="E316" s="155" t="s">
        <v>393</v>
      </c>
      <c r="F316" s="247" t="s">
        <v>394</v>
      </c>
      <c r="G316" s="246"/>
      <c r="H316" s="246"/>
      <c r="I316" s="246"/>
      <c r="J316" s="156" t="s">
        <v>277</v>
      </c>
      <c r="K316" s="157">
        <v>12</v>
      </c>
      <c r="L316" s="248">
        <v>0</v>
      </c>
      <c r="M316" s="246"/>
      <c r="N316" s="245">
        <f>ROUND(L316*K316,3)</f>
        <v>0</v>
      </c>
      <c r="O316" s="246"/>
      <c r="P316" s="246"/>
      <c r="Q316" s="246"/>
      <c r="R316" s="34"/>
      <c r="T316" s="158" t="s">
        <v>21</v>
      </c>
      <c r="U316" s="41" t="s">
        <v>49</v>
      </c>
      <c r="V316" s="33"/>
      <c r="W316" s="159">
        <f>V316*K316</f>
        <v>0</v>
      </c>
      <c r="X316" s="159">
        <v>0</v>
      </c>
      <c r="Y316" s="159">
        <f>X316*K316</f>
        <v>0</v>
      </c>
      <c r="Z316" s="159">
        <v>0</v>
      </c>
      <c r="AA316" s="160">
        <f>Z316*K316</f>
        <v>0</v>
      </c>
      <c r="AR316" s="15" t="s">
        <v>230</v>
      </c>
      <c r="AT316" s="15" t="s">
        <v>156</v>
      </c>
      <c r="AU316" s="15" t="s">
        <v>106</v>
      </c>
      <c r="AY316" s="15" t="s">
        <v>155</v>
      </c>
      <c r="BE316" s="101">
        <f>IF(U316="základní",N316,0)</f>
        <v>0</v>
      </c>
      <c r="BF316" s="101">
        <f>IF(U316="snížená",N316,0)</f>
        <v>0</v>
      </c>
      <c r="BG316" s="101">
        <f>IF(U316="zákl. přenesená",N316,0)</f>
        <v>0</v>
      </c>
      <c r="BH316" s="101">
        <f>IF(U316="sníž. přenesená",N316,0)</f>
        <v>0</v>
      </c>
      <c r="BI316" s="101">
        <f>IF(U316="nulová",N316,0)</f>
        <v>0</v>
      </c>
      <c r="BJ316" s="15" t="s">
        <v>106</v>
      </c>
      <c r="BK316" s="161">
        <f>ROUND(L316*K316,3)</f>
        <v>0</v>
      </c>
      <c r="BL316" s="15" t="s">
        <v>230</v>
      </c>
      <c r="BM316" s="15" t="s">
        <v>395</v>
      </c>
    </row>
    <row r="317" spans="2:65" s="10" customFormat="1" ht="22.5" customHeight="1">
      <c r="B317" s="162"/>
      <c r="C317" s="163"/>
      <c r="D317" s="163"/>
      <c r="E317" s="164" t="s">
        <v>21</v>
      </c>
      <c r="F317" s="249" t="s">
        <v>314</v>
      </c>
      <c r="G317" s="250"/>
      <c r="H317" s="250"/>
      <c r="I317" s="250"/>
      <c r="J317" s="163"/>
      <c r="K317" s="165">
        <v>1</v>
      </c>
      <c r="L317" s="163"/>
      <c r="M317" s="163"/>
      <c r="N317" s="163"/>
      <c r="O317" s="163"/>
      <c r="P317" s="163"/>
      <c r="Q317" s="163"/>
      <c r="R317" s="166"/>
      <c r="T317" s="167"/>
      <c r="U317" s="163"/>
      <c r="V317" s="163"/>
      <c r="W317" s="163"/>
      <c r="X317" s="163"/>
      <c r="Y317" s="163"/>
      <c r="Z317" s="163"/>
      <c r="AA317" s="168"/>
      <c r="AT317" s="169" t="s">
        <v>163</v>
      </c>
      <c r="AU317" s="169" t="s">
        <v>106</v>
      </c>
      <c r="AV317" s="10" t="s">
        <v>106</v>
      </c>
      <c r="AW317" s="10" t="s">
        <v>164</v>
      </c>
      <c r="AX317" s="10" t="s">
        <v>82</v>
      </c>
      <c r="AY317" s="169" t="s">
        <v>155</v>
      </c>
    </row>
    <row r="318" spans="2:65" s="10" customFormat="1" ht="22.5" customHeight="1">
      <c r="B318" s="162"/>
      <c r="C318" s="163"/>
      <c r="D318" s="163"/>
      <c r="E318" s="164" t="s">
        <v>21</v>
      </c>
      <c r="F318" s="253" t="s">
        <v>315</v>
      </c>
      <c r="G318" s="250"/>
      <c r="H318" s="250"/>
      <c r="I318" s="250"/>
      <c r="J318" s="163"/>
      <c r="K318" s="165">
        <v>2</v>
      </c>
      <c r="L318" s="163"/>
      <c r="M318" s="163"/>
      <c r="N318" s="163"/>
      <c r="O318" s="163"/>
      <c r="P318" s="163"/>
      <c r="Q318" s="163"/>
      <c r="R318" s="166"/>
      <c r="T318" s="167"/>
      <c r="U318" s="163"/>
      <c r="V318" s="163"/>
      <c r="W318" s="163"/>
      <c r="X318" s="163"/>
      <c r="Y318" s="163"/>
      <c r="Z318" s="163"/>
      <c r="AA318" s="168"/>
      <c r="AT318" s="169" t="s">
        <v>163</v>
      </c>
      <c r="AU318" s="169" t="s">
        <v>106</v>
      </c>
      <c r="AV318" s="10" t="s">
        <v>106</v>
      </c>
      <c r="AW318" s="10" t="s">
        <v>164</v>
      </c>
      <c r="AX318" s="10" t="s">
        <v>82</v>
      </c>
      <c r="AY318" s="169" t="s">
        <v>155</v>
      </c>
    </row>
    <row r="319" spans="2:65" s="10" customFormat="1" ht="22.5" customHeight="1">
      <c r="B319" s="162"/>
      <c r="C319" s="163"/>
      <c r="D319" s="163"/>
      <c r="E319" s="164" t="s">
        <v>21</v>
      </c>
      <c r="F319" s="253" t="s">
        <v>316</v>
      </c>
      <c r="G319" s="250"/>
      <c r="H319" s="250"/>
      <c r="I319" s="250"/>
      <c r="J319" s="163"/>
      <c r="K319" s="165">
        <v>1</v>
      </c>
      <c r="L319" s="163"/>
      <c r="M319" s="163"/>
      <c r="N319" s="163"/>
      <c r="O319" s="163"/>
      <c r="P319" s="163"/>
      <c r="Q319" s="163"/>
      <c r="R319" s="166"/>
      <c r="T319" s="167"/>
      <c r="U319" s="163"/>
      <c r="V319" s="163"/>
      <c r="W319" s="163"/>
      <c r="X319" s="163"/>
      <c r="Y319" s="163"/>
      <c r="Z319" s="163"/>
      <c r="AA319" s="168"/>
      <c r="AT319" s="169" t="s">
        <v>163</v>
      </c>
      <c r="AU319" s="169" t="s">
        <v>106</v>
      </c>
      <c r="AV319" s="10" t="s">
        <v>106</v>
      </c>
      <c r="AW319" s="10" t="s">
        <v>164</v>
      </c>
      <c r="AX319" s="10" t="s">
        <v>82</v>
      </c>
      <c r="AY319" s="169" t="s">
        <v>155</v>
      </c>
    </row>
    <row r="320" spans="2:65" s="10" customFormat="1" ht="22.5" customHeight="1">
      <c r="B320" s="162"/>
      <c r="C320" s="163"/>
      <c r="D320" s="163"/>
      <c r="E320" s="164" t="s">
        <v>21</v>
      </c>
      <c r="F320" s="253" t="s">
        <v>317</v>
      </c>
      <c r="G320" s="250"/>
      <c r="H320" s="250"/>
      <c r="I320" s="250"/>
      <c r="J320" s="163"/>
      <c r="K320" s="165">
        <v>1</v>
      </c>
      <c r="L320" s="163"/>
      <c r="M320" s="163"/>
      <c r="N320" s="163"/>
      <c r="O320" s="163"/>
      <c r="P320" s="163"/>
      <c r="Q320" s="163"/>
      <c r="R320" s="166"/>
      <c r="T320" s="167"/>
      <c r="U320" s="163"/>
      <c r="V320" s="163"/>
      <c r="W320" s="163"/>
      <c r="X320" s="163"/>
      <c r="Y320" s="163"/>
      <c r="Z320" s="163"/>
      <c r="AA320" s="168"/>
      <c r="AT320" s="169" t="s">
        <v>163</v>
      </c>
      <c r="AU320" s="169" t="s">
        <v>106</v>
      </c>
      <c r="AV320" s="10" t="s">
        <v>106</v>
      </c>
      <c r="AW320" s="10" t="s">
        <v>164</v>
      </c>
      <c r="AX320" s="10" t="s">
        <v>82</v>
      </c>
      <c r="AY320" s="169" t="s">
        <v>155</v>
      </c>
    </row>
    <row r="321" spans="2:65" s="10" customFormat="1" ht="22.5" customHeight="1">
      <c r="B321" s="162"/>
      <c r="C321" s="163"/>
      <c r="D321" s="163"/>
      <c r="E321" s="164" t="s">
        <v>21</v>
      </c>
      <c r="F321" s="253" t="s">
        <v>318</v>
      </c>
      <c r="G321" s="250"/>
      <c r="H321" s="250"/>
      <c r="I321" s="250"/>
      <c r="J321" s="163"/>
      <c r="K321" s="165">
        <v>1</v>
      </c>
      <c r="L321" s="163"/>
      <c r="M321" s="163"/>
      <c r="N321" s="163"/>
      <c r="O321" s="163"/>
      <c r="P321" s="163"/>
      <c r="Q321" s="163"/>
      <c r="R321" s="166"/>
      <c r="T321" s="167"/>
      <c r="U321" s="163"/>
      <c r="V321" s="163"/>
      <c r="W321" s="163"/>
      <c r="X321" s="163"/>
      <c r="Y321" s="163"/>
      <c r="Z321" s="163"/>
      <c r="AA321" s="168"/>
      <c r="AT321" s="169" t="s">
        <v>163</v>
      </c>
      <c r="AU321" s="169" t="s">
        <v>106</v>
      </c>
      <c r="AV321" s="10" t="s">
        <v>106</v>
      </c>
      <c r="AW321" s="10" t="s">
        <v>164</v>
      </c>
      <c r="AX321" s="10" t="s">
        <v>82</v>
      </c>
      <c r="AY321" s="169" t="s">
        <v>155</v>
      </c>
    </row>
    <row r="322" spans="2:65" s="10" customFormat="1" ht="22.5" customHeight="1">
      <c r="B322" s="162"/>
      <c r="C322" s="163"/>
      <c r="D322" s="163"/>
      <c r="E322" s="164" t="s">
        <v>21</v>
      </c>
      <c r="F322" s="253" t="s">
        <v>319</v>
      </c>
      <c r="G322" s="250"/>
      <c r="H322" s="250"/>
      <c r="I322" s="250"/>
      <c r="J322" s="163"/>
      <c r="K322" s="165">
        <v>2</v>
      </c>
      <c r="L322" s="163"/>
      <c r="M322" s="163"/>
      <c r="N322" s="163"/>
      <c r="O322" s="163"/>
      <c r="P322" s="163"/>
      <c r="Q322" s="163"/>
      <c r="R322" s="166"/>
      <c r="T322" s="167"/>
      <c r="U322" s="163"/>
      <c r="V322" s="163"/>
      <c r="W322" s="163"/>
      <c r="X322" s="163"/>
      <c r="Y322" s="163"/>
      <c r="Z322" s="163"/>
      <c r="AA322" s="168"/>
      <c r="AT322" s="169" t="s">
        <v>163</v>
      </c>
      <c r="AU322" s="169" t="s">
        <v>106</v>
      </c>
      <c r="AV322" s="10" t="s">
        <v>106</v>
      </c>
      <c r="AW322" s="10" t="s">
        <v>164</v>
      </c>
      <c r="AX322" s="10" t="s">
        <v>82</v>
      </c>
      <c r="AY322" s="169" t="s">
        <v>155</v>
      </c>
    </row>
    <row r="323" spans="2:65" s="10" customFormat="1" ht="22.5" customHeight="1">
      <c r="B323" s="162"/>
      <c r="C323" s="163"/>
      <c r="D323" s="163"/>
      <c r="E323" s="164" t="s">
        <v>21</v>
      </c>
      <c r="F323" s="253" t="s">
        <v>320</v>
      </c>
      <c r="G323" s="250"/>
      <c r="H323" s="250"/>
      <c r="I323" s="250"/>
      <c r="J323" s="163"/>
      <c r="K323" s="165">
        <v>1</v>
      </c>
      <c r="L323" s="163"/>
      <c r="M323" s="163"/>
      <c r="N323" s="163"/>
      <c r="O323" s="163"/>
      <c r="P323" s="163"/>
      <c r="Q323" s="163"/>
      <c r="R323" s="166"/>
      <c r="T323" s="167"/>
      <c r="U323" s="163"/>
      <c r="V323" s="163"/>
      <c r="W323" s="163"/>
      <c r="X323" s="163"/>
      <c r="Y323" s="163"/>
      <c r="Z323" s="163"/>
      <c r="AA323" s="168"/>
      <c r="AT323" s="169" t="s">
        <v>163</v>
      </c>
      <c r="AU323" s="169" t="s">
        <v>106</v>
      </c>
      <c r="AV323" s="10" t="s">
        <v>106</v>
      </c>
      <c r="AW323" s="10" t="s">
        <v>164</v>
      </c>
      <c r="AX323" s="10" t="s">
        <v>82</v>
      </c>
      <c r="AY323" s="169" t="s">
        <v>155</v>
      </c>
    </row>
    <row r="324" spans="2:65" s="10" customFormat="1" ht="22.5" customHeight="1">
      <c r="B324" s="162"/>
      <c r="C324" s="163"/>
      <c r="D324" s="163"/>
      <c r="E324" s="164" t="s">
        <v>21</v>
      </c>
      <c r="F324" s="253" t="s">
        <v>321</v>
      </c>
      <c r="G324" s="250"/>
      <c r="H324" s="250"/>
      <c r="I324" s="250"/>
      <c r="J324" s="163"/>
      <c r="K324" s="165">
        <v>1</v>
      </c>
      <c r="L324" s="163"/>
      <c r="M324" s="163"/>
      <c r="N324" s="163"/>
      <c r="O324" s="163"/>
      <c r="P324" s="163"/>
      <c r="Q324" s="163"/>
      <c r="R324" s="166"/>
      <c r="T324" s="167"/>
      <c r="U324" s="163"/>
      <c r="V324" s="163"/>
      <c r="W324" s="163"/>
      <c r="X324" s="163"/>
      <c r="Y324" s="163"/>
      <c r="Z324" s="163"/>
      <c r="AA324" s="168"/>
      <c r="AT324" s="169" t="s">
        <v>163</v>
      </c>
      <c r="AU324" s="169" t="s">
        <v>106</v>
      </c>
      <c r="AV324" s="10" t="s">
        <v>106</v>
      </c>
      <c r="AW324" s="10" t="s">
        <v>164</v>
      </c>
      <c r="AX324" s="10" t="s">
        <v>82</v>
      </c>
      <c r="AY324" s="169" t="s">
        <v>155</v>
      </c>
    </row>
    <row r="325" spans="2:65" s="10" customFormat="1" ht="22.5" customHeight="1">
      <c r="B325" s="162"/>
      <c r="C325" s="163"/>
      <c r="D325" s="163"/>
      <c r="E325" s="164" t="s">
        <v>21</v>
      </c>
      <c r="F325" s="253" t="s">
        <v>322</v>
      </c>
      <c r="G325" s="250"/>
      <c r="H325" s="250"/>
      <c r="I325" s="250"/>
      <c r="J325" s="163"/>
      <c r="K325" s="165">
        <v>1</v>
      </c>
      <c r="L325" s="163"/>
      <c r="M325" s="163"/>
      <c r="N325" s="163"/>
      <c r="O325" s="163"/>
      <c r="P325" s="163"/>
      <c r="Q325" s="163"/>
      <c r="R325" s="166"/>
      <c r="T325" s="167"/>
      <c r="U325" s="163"/>
      <c r="V325" s="163"/>
      <c r="W325" s="163"/>
      <c r="X325" s="163"/>
      <c r="Y325" s="163"/>
      <c r="Z325" s="163"/>
      <c r="AA325" s="168"/>
      <c r="AT325" s="169" t="s">
        <v>163</v>
      </c>
      <c r="AU325" s="169" t="s">
        <v>106</v>
      </c>
      <c r="AV325" s="10" t="s">
        <v>106</v>
      </c>
      <c r="AW325" s="10" t="s">
        <v>164</v>
      </c>
      <c r="AX325" s="10" t="s">
        <v>82</v>
      </c>
      <c r="AY325" s="169" t="s">
        <v>155</v>
      </c>
    </row>
    <row r="326" spans="2:65" s="10" customFormat="1" ht="22.5" customHeight="1">
      <c r="B326" s="162"/>
      <c r="C326" s="163"/>
      <c r="D326" s="163"/>
      <c r="E326" s="164" t="s">
        <v>21</v>
      </c>
      <c r="F326" s="253" t="s">
        <v>323</v>
      </c>
      <c r="G326" s="250"/>
      <c r="H326" s="250"/>
      <c r="I326" s="250"/>
      <c r="J326" s="163"/>
      <c r="K326" s="165">
        <v>1</v>
      </c>
      <c r="L326" s="163"/>
      <c r="M326" s="163"/>
      <c r="N326" s="163"/>
      <c r="O326" s="163"/>
      <c r="P326" s="163"/>
      <c r="Q326" s="163"/>
      <c r="R326" s="166"/>
      <c r="T326" s="167"/>
      <c r="U326" s="163"/>
      <c r="V326" s="163"/>
      <c r="W326" s="163"/>
      <c r="X326" s="163"/>
      <c r="Y326" s="163"/>
      <c r="Z326" s="163"/>
      <c r="AA326" s="168"/>
      <c r="AT326" s="169" t="s">
        <v>163</v>
      </c>
      <c r="AU326" s="169" t="s">
        <v>106</v>
      </c>
      <c r="AV326" s="10" t="s">
        <v>106</v>
      </c>
      <c r="AW326" s="10" t="s">
        <v>164</v>
      </c>
      <c r="AX326" s="10" t="s">
        <v>82</v>
      </c>
      <c r="AY326" s="169" t="s">
        <v>155</v>
      </c>
    </row>
    <row r="327" spans="2:65" s="11" customFormat="1" ht="22.5" customHeight="1">
      <c r="B327" s="170"/>
      <c r="C327" s="171"/>
      <c r="D327" s="171"/>
      <c r="E327" s="172" t="s">
        <v>21</v>
      </c>
      <c r="F327" s="251" t="s">
        <v>165</v>
      </c>
      <c r="G327" s="252"/>
      <c r="H327" s="252"/>
      <c r="I327" s="252"/>
      <c r="J327" s="171"/>
      <c r="K327" s="173">
        <v>12</v>
      </c>
      <c r="L327" s="171"/>
      <c r="M327" s="171"/>
      <c r="N327" s="171"/>
      <c r="O327" s="171"/>
      <c r="P327" s="171"/>
      <c r="Q327" s="171"/>
      <c r="R327" s="174"/>
      <c r="T327" s="175"/>
      <c r="U327" s="171"/>
      <c r="V327" s="171"/>
      <c r="W327" s="171"/>
      <c r="X327" s="171"/>
      <c r="Y327" s="171"/>
      <c r="Z327" s="171"/>
      <c r="AA327" s="176"/>
      <c r="AT327" s="177" t="s">
        <v>163</v>
      </c>
      <c r="AU327" s="177" t="s">
        <v>106</v>
      </c>
      <c r="AV327" s="11" t="s">
        <v>160</v>
      </c>
      <c r="AW327" s="11" t="s">
        <v>164</v>
      </c>
      <c r="AX327" s="11" t="s">
        <v>23</v>
      </c>
      <c r="AY327" s="177" t="s">
        <v>155</v>
      </c>
    </row>
    <row r="328" spans="2:65" s="1" customFormat="1" ht="44.25" customHeight="1">
      <c r="B328" s="32"/>
      <c r="C328" s="154" t="s">
        <v>396</v>
      </c>
      <c r="D328" s="154" t="s">
        <v>156</v>
      </c>
      <c r="E328" s="155" t="s">
        <v>397</v>
      </c>
      <c r="F328" s="247" t="s">
        <v>398</v>
      </c>
      <c r="G328" s="246"/>
      <c r="H328" s="246"/>
      <c r="I328" s="246"/>
      <c r="J328" s="156" t="s">
        <v>173</v>
      </c>
      <c r="K328" s="157">
        <v>485.60399999999998</v>
      </c>
      <c r="L328" s="248">
        <v>0</v>
      </c>
      <c r="M328" s="246"/>
      <c r="N328" s="245">
        <f>ROUND(L328*K328,3)</f>
        <v>0</v>
      </c>
      <c r="O328" s="246"/>
      <c r="P328" s="246"/>
      <c r="Q328" s="246"/>
      <c r="R328" s="34"/>
      <c r="T328" s="158" t="s">
        <v>21</v>
      </c>
      <c r="U328" s="41" t="s">
        <v>47</v>
      </c>
      <c r="V328" s="33"/>
      <c r="W328" s="159">
        <f>V328*K328</f>
        <v>0</v>
      </c>
      <c r="X328" s="159">
        <v>2.7999999999999998E-4</v>
      </c>
      <c r="Y328" s="159">
        <f>X328*K328</f>
        <v>0.13596911999999997</v>
      </c>
      <c r="Z328" s="159">
        <v>0</v>
      </c>
      <c r="AA328" s="160">
        <f>Z328*K328</f>
        <v>0</v>
      </c>
      <c r="AR328" s="15" t="s">
        <v>230</v>
      </c>
      <c r="AT328" s="15" t="s">
        <v>156</v>
      </c>
      <c r="AU328" s="15" t="s">
        <v>106</v>
      </c>
      <c r="AY328" s="15" t="s">
        <v>155</v>
      </c>
      <c r="BE328" s="101">
        <f>IF(U328="základní",N328,0)</f>
        <v>0</v>
      </c>
      <c r="BF328" s="101">
        <f>IF(U328="snížená",N328,0)</f>
        <v>0</v>
      </c>
      <c r="BG328" s="101">
        <f>IF(U328="zákl. přenesená",N328,0)</f>
        <v>0</v>
      </c>
      <c r="BH328" s="101">
        <f>IF(U328="sníž. přenesená",N328,0)</f>
        <v>0</v>
      </c>
      <c r="BI328" s="101">
        <f>IF(U328="nulová",N328,0)</f>
        <v>0</v>
      </c>
      <c r="BJ328" s="15" t="s">
        <v>23</v>
      </c>
      <c r="BK328" s="161">
        <f>ROUND(L328*K328,3)</f>
        <v>0</v>
      </c>
      <c r="BL328" s="15" t="s">
        <v>230</v>
      </c>
      <c r="BM328" s="15" t="s">
        <v>399</v>
      </c>
    </row>
    <row r="329" spans="2:65" s="10" customFormat="1" ht="31.5" customHeight="1">
      <c r="B329" s="162"/>
      <c r="C329" s="163"/>
      <c r="D329" s="163"/>
      <c r="E329" s="164" t="s">
        <v>21</v>
      </c>
      <c r="F329" s="249" t="s">
        <v>366</v>
      </c>
      <c r="G329" s="250"/>
      <c r="H329" s="250"/>
      <c r="I329" s="250"/>
      <c r="J329" s="163"/>
      <c r="K329" s="165">
        <v>450.56965000000002</v>
      </c>
      <c r="L329" s="163"/>
      <c r="M329" s="163"/>
      <c r="N329" s="163"/>
      <c r="O329" s="163"/>
      <c r="P329" s="163"/>
      <c r="Q329" s="163"/>
      <c r="R329" s="166"/>
      <c r="T329" s="167"/>
      <c r="U329" s="163"/>
      <c r="V329" s="163"/>
      <c r="W329" s="163"/>
      <c r="X329" s="163"/>
      <c r="Y329" s="163"/>
      <c r="Z329" s="163"/>
      <c r="AA329" s="168"/>
      <c r="AT329" s="169" t="s">
        <v>163</v>
      </c>
      <c r="AU329" s="169" t="s">
        <v>106</v>
      </c>
      <c r="AV329" s="10" t="s">
        <v>106</v>
      </c>
      <c r="AW329" s="10" t="s">
        <v>164</v>
      </c>
      <c r="AX329" s="10" t="s">
        <v>82</v>
      </c>
      <c r="AY329" s="169" t="s">
        <v>155</v>
      </c>
    </row>
    <row r="330" spans="2:65" s="10" customFormat="1" ht="44.25" customHeight="1">
      <c r="B330" s="162"/>
      <c r="C330" s="163"/>
      <c r="D330" s="163"/>
      <c r="E330" s="164" t="s">
        <v>21</v>
      </c>
      <c r="F330" s="253" t="s">
        <v>367</v>
      </c>
      <c r="G330" s="250"/>
      <c r="H330" s="250"/>
      <c r="I330" s="250"/>
      <c r="J330" s="163"/>
      <c r="K330" s="165">
        <v>35.033999999999999</v>
      </c>
      <c r="L330" s="163"/>
      <c r="M330" s="163"/>
      <c r="N330" s="163"/>
      <c r="O330" s="163"/>
      <c r="P330" s="163"/>
      <c r="Q330" s="163"/>
      <c r="R330" s="166"/>
      <c r="T330" s="167"/>
      <c r="U330" s="163"/>
      <c r="V330" s="163"/>
      <c r="W330" s="163"/>
      <c r="X330" s="163"/>
      <c r="Y330" s="163"/>
      <c r="Z330" s="163"/>
      <c r="AA330" s="168"/>
      <c r="AT330" s="169" t="s">
        <v>163</v>
      </c>
      <c r="AU330" s="169" t="s">
        <v>106</v>
      </c>
      <c r="AV330" s="10" t="s">
        <v>106</v>
      </c>
      <c r="AW330" s="10" t="s">
        <v>164</v>
      </c>
      <c r="AX330" s="10" t="s">
        <v>82</v>
      </c>
      <c r="AY330" s="169" t="s">
        <v>155</v>
      </c>
    </row>
    <row r="331" spans="2:65" s="11" customFormat="1" ht="22.5" customHeight="1">
      <c r="B331" s="170"/>
      <c r="C331" s="171"/>
      <c r="D331" s="171"/>
      <c r="E331" s="172" t="s">
        <v>21</v>
      </c>
      <c r="F331" s="251" t="s">
        <v>165</v>
      </c>
      <c r="G331" s="252"/>
      <c r="H331" s="252"/>
      <c r="I331" s="252"/>
      <c r="J331" s="171"/>
      <c r="K331" s="173">
        <v>485.60365000000002</v>
      </c>
      <c r="L331" s="171"/>
      <c r="M331" s="171"/>
      <c r="N331" s="171"/>
      <c r="O331" s="171"/>
      <c r="P331" s="171"/>
      <c r="Q331" s="171"/>
      <c r="R331" s="174"/>
      <c r="T331" s="175"/>
      <c r="U331" s="171"/>
      <c r="V331" s="171"/>
      <c r="W331" s="171"/>
      <c r="X331" s="171"/>
      <c r="Y331" s="171"/>
      <c r="Z331" s="171"/>
      <c r="AA331" s="176"/>
      <c r="AT331" s="177" t="s">
        <v>163</v>
      </c>
      <c r="AU331" s="177" t="s">
        <v>106</v>
      </c>
      <c r="AV331" s="11" t="s">
        <v>160</v>
      </c>
      <c r="AW331" s="11" t="s">
        <v>164</v>
      </c>
      <c r="AX331" s="11" t="s">
        <v>23</v>
      </c>
      <c r="AY331" s="177" t="s">
        <v>155</v>
      </c>
    </row>
    <row r="332" spans="2:65" s="1" customFormat="1" ht="31.5" customHeight="1">
      <c r="B332" s="32"/>
      <c r="C332" s="178" t="s">
        <v>400</v>
      </c>
      <c r="D332" s="178" t="s">
        <v>282</v>
      </c>
      <c r="E332" s="179" t="s">
        <v>401</v>
      </c>
      <c r="F332" s="257" t="s">
        <v>402</v>
      </c>
      <c r="G332" s="255"/>
      <c r="H332" s="255"/>
      <c r="I332" s="255"/>
      <c r="J332" s="180" t="s">
        <v>173</v>
      </c>
      <c r="K332" s="181">
        <v>558.44500000000005</v>
      </c>
      <c r="L332" s="254">
        <v>0</v>
      </c>
      <c r="M332" s="255"/>
      <c r="N332" s="256">
        <f>ROUND(L332*K332,3)</f>
        <v>0</v>
      </c>
      <c r="O332" s="246"/>
      <c r="P332" s="246"/>
      <c r="Q332" s="246"/>
      <c r="R332" s="34"/>
      <c r="T332" s="158" t="s">
        <v>21</v>
      </c>
      <c r="U332" s="41" t="s">
        <v>47</v>
      </c>
      <c r="V332" s="33"/>
      <c r="W332" s="159">
        <f>V332*K332</f>
        <v>0</v>
      </c>
      <c r="X332" s="159">
        <v>2.5400000000000002E-3</v>
      </c>
      <c r="Y332" s="159">
        <f>X332*K332</f>
        <v>1.4184503000000002</v>
      </c>
      <c r="Z332" s="159">
        <v>0</v>
      </c>
      <c r="AA332" s="160">
        <f>Z332*K332</f>
        <v>0</v>
      </c>
      <c r="AR332" s="15" t="s">
        <v>285</v>
      </c>
      <c r="AT332" s="15" t="s">
        <v>282</v>
      </c>
      <c r="AU332" s="15" t="s">
        <v>106</v>
      </c>
      <c r="AY332" s="15" t="s">
        <v>155</v>
      </c>
      <c r="BE332" s="101">
        <f>IF(U332="základní",N332,0)</f>
        <v>0</v>
      </c>
      <c r="BF332" s="101">
        <f>IF(U332="snížená",N332,0)</f>
        <v>0</v>
      </c>
      <c r="BG332" s="101">
        <f>IF(U332="zákl. přenesená",N332,0)</f>
        <v>0</v>
      </c>
      <c r="BH332" s="101">
        <f>IF(U332="sníž. přenesená",N332,0)</f>
        <v>0</v>
      </c>
      <c r="BI332" s="101">
        <f>IF(U332="nulová",N332,0)</f>
        <v>0</v>
      </c>
      <c r="BJ332" s="15" t="s">
        <v>23</v>
      </c>
      <c r="BK332" s="161">
        <f>ROUND(L332*K332,3)</f>
        <v>0</v>
      </c>
      <c r="BL332" s="15" t="s">
        <v>230</v>
      </c>
      <c r="BM332" s="15" t="s">
        <v>403</v>
      </c>
    </row>
    <row r="333" spans="2:65" s="1" customFormat="1" ht="31.5" customHeight="1">
      <c r="B333" s="32"/>
      <c r="C333" s="154" t="s">
        <v>404</v>
      </c>
      <c r="D333" s="154" t="s">
        <v>156</v>
      </c>
      <c r="E333" s="155" t="s">
        <v>405</v>
      </c>
      <c r="F333" s="247" t="s">
        <v>406</v>
      </c>
      <c r="G333" s="246"/>
      <c r="H333" s="246"/>
      <c r="I333" s="246"/>
      <c r="J333" s="156" t="s">
        <v>173</v>
      </c>
      <c r="K333" s="157">
        <v>485.60399999999998</v>
      </c>
      <c r="L333" s="248">
        <v>0</v>
      </c>
      <c r="M333" s="246"/>
      <c r="N333" s="245">
        <f>ROUND(L333*K333,3)</f>
        <v>0</v>
      </c>
      <c r="O333" s="246"/>
      <c r="P333" s="246"/>
      <c r="Q333" s="246"/>
      <c r="R333" s="34"/>
      <c r="T333" s="158" t="s">
        <v>21</v>
      </c>
      <c r="U333" s="41" t="s">
        <v>49</v>
      </c>
      <c r="V333" s="33"/>
      <c r="W333" s="159">
        <f>V333*K333</f>
        <v>0</v>
      </c>
      <c r="X333" s="159">
        <v>0</v>
      </c>
      <c r="Y333" s="159">
        <f>X333*K333</f>
        <v>0</v>
      </c>
      <c r="Z333" s="159">
        <v>0</v>
      </c>
      <c r="AA333" s="160">
        <f>Z333*K333</f>
        <v>0</v>
      </c>
      <c r="AR333" s="15" t="s">
        <v>230</v>
      </c>
      <c r="AT333" s="15" t="s">
        <v>156</v>
      </c>
      <c r="AU333" s="15" t="s">
        <v>106</v>
      </c>
      <c r="AY333" s="15" t="s">
        <v>155</v>
      </c>
      <c r="BE333" s="101">
        <f>IF(U333="základní",N333,0)</f>
        <v>0</v>
      </c>
      <c r="BF333" s="101">
        <f>IF(U333="snížená",N333,0)</f>
        <v>0</v>
      </c>
      <c r="BG333" s="101">
        <f>IF(U333="zákl. přenesená",N333,0)</f>
        <v>0</v>
      </c>
      <c r="BH333" s="101">
        <f>IF(U333="sníž. přenesená",N333,0)</f>
        <v>0</v>
      </c>
      <c r="BI333" s="101">
        <f>IF(U333="nulová",N333,0)</f>
        <v>0</v>
      </c>
      <c r="BJ333" s="15" t="s">
        <v>106</v>
      </c>
      <c r="BK333" s="161">
        <f>ROUND(L333*K333,3)</f>
        <v>0</v>
      </c>
      <c r="BL333" s="15" t="s">
        <v>230</v>
      </c>
      <c r="BM333" s="15" t="s">
        <v>407</v>
      </c>
    </row>
    <row r="334" spans="2:65" s="10" customFormat="1" ht="31.5" customHeight="1">
      <c r="B334" s="162"/>
      <c r="C334" s="163"/>
      <c r="D334" s="163"/>
      <c r="E334" s="164" t="s">
        <v>21</v>
      </c>
      <c r="F334" s="249" t="s">
        <v>366</v>
      </c>
      <c r="G334" s="250"/>
      <c r="H334" s="250"/>
      <c r="I334" s="250"/>
      <c r="J334" s="163"/>
      <c r="K334" s="165">
        <v>450.56965000000002</v>
      </c>
      <c r="L334" s="163"/>
      <c r="M334" s="163"/>
      <c r="N334" s="163"/>
      <c r="O334" s="163"/>
      <c r="P334" s="163"/>
      <c r="Q334" s="163"/>
      <c r="R334" s="166"/>
      <c r="T334" s="167"/>
      <c r="U334" s="163"/>
      <c r="V334" s="163"/>
      <c r="W334" s="163"/>
      <c r="X334" s="163"/>
      <c r="Y334" s="163"/>
      <c r="Z334" s="163"/>
      <c r="AA334" s="168"/>
      <c r="AT334" s="169" t="s">
        <v>163</v>
      </c>
      <c r="AU334" s="169" t="s">
        <v>106</v>
      </c>
      <c r="AV334" s="10" t="s">
        <v>106</v>
      </c>
      <c r="AW334" s="10" t="s">
        <v>164</v>
      </c>
      <c r="AX334" s="10" t="s">
        <v>82</v>
      </c>
      <c r="AY334" s="169" t="s">
        <v>155</v>
      </c>
    </row>
    <row r="335" spans="2:65" s="10" customFormat="1" ht="44.25" customHeight="1">
      <c r="B335" s="162"/>
      <c r="C335" s="163"/>
      <c r="D335" s="163"/>
      <c r="E335" s="164" t="s">
        <v>21</v>
      </c>
      <c r="F335" s="253" t="s">
        <v>367</v>
      </c>
      <c r="G335" s="250"/>
      <c r="H335" s="250"/>
      <c r="I335" s="250"/>
      <c r="J335" s="163"/>
      <c r="K335" s="165">
        <v>35.033999999999999</v>
      </c>
      <c r="L335" s="163"/>
      <c r="M335" s="163"/>
      <c r="N335" s="163"/>
      <c r="O335" s="163"/>
      <c r="P335" s="163"/>
      <c r="Q335" s="163"/>
      <c r="R335" s="166"/>
      <c r="T335" s="167"/>
      <c r="U335" s="163"/>
      <c r="V335" s="163"/>
      <c r="W335" s="163"/>
      <c r="X335" s="163"/>
      <c r="Y335" s="163"/>
      <c r="Z335" s="163"/>
      <c r="AA335" s="168"/>
      <c r="AT335" s="169" t="s">
        <v>163</v>
      </c>
      <c r="AU335" s="169" t="s">
        <v>106</v>
      </c>
      <c r="AV335" s="10" t="s">
        <v>106</v>
      </c>
      <c r="AW335" s="10" t="s">
        <v>164</v>
      </c>
      <c r="AX335" s="10" t="s">
        <v>82</v>
      </c>
      <c r="AY335" s="169" t="s">
        <v>155</v>
      </c>
    </row>
    <row r="336" spans="2:65" s="11" customFormat="1" ht="22.5" customHeight="1">
      <c r="B336" s="170"/>
      <c r="C336" s="171"/>
      <c r="D336" s="171"/>
      <c r="E336" s="172" t="s">
        <v>21</v>
      </c>
      <c r="F336" s="251" t="s">
        <v>165</v>
      </c>
      <c r="G336" s="252"/>
      <c r="H336" s="252"/>
      <c r="I336" s="252"/>
      <c r="J336" s="171"/>
      <c r="K336" s="173">
        <v>485.60365000000002</v>
      </c>
      <c r="L336" s="171"/>
      <c r="M336" s="171"/>
      <c r="N336" s="171"/>
      <c r="O336" s="171"/>
      <c r="P336" s="171"/>
      <c r="Q336" s="171"/>
      <c r="R336" s="174"/>
      <c r="T336" s="175"/>
      <c r="U336" s="171"/>
      <c r="V336" s="171"/>
      <c r="W336" s="171"/>
      <c r="X336" s="171"/>
      <c r="Y336" s="171"/>
      <c r="Z336" s="171"/>
      <c r="AA336" s="176"/>
      <c r="AT336" s="177" t="s">
        <v>163</v>
      </c>
      <c r="AU336" s="177" t="s">
        <v>106</v>
      </c>
      <c r="AV336" s="11" t="s">
        <v>160</v>
      </c>
      <c r="AW336" s="11" t="s">
        <v>164</v>
      </c>
      <c r="AX336" s="11" t="s">
        <v>23</v>
      </c>
      <c r="AY336" s="177" t="s">
        <v>155</v>
      </c>
    </row>
    <row r="337" spans="2:65" s="1" customFormat="1" ht="22.5" customHeight="1">
      <c r="B337" s="32"/>
      <c r="C337" s="178" t="s">
        <v>408</v>
      </c>
      <c r="D337" s="178" t="s">
        <v>282</v>
      </c>
      <c r="E337" s="179" t="s">
        <v>409</v>
      </c>
      <c r="F337" s="257" t="s">
        <v>410</v>
      </c>
      <c r="G337" s="255"/>
      <c r="H337" s="255"/>
      <c r="I337" s="255"/>
      <c r="J337" s="180" t="s">
        <v>173</v>
      </c>
      <c r="K337" s="181">
        <v>505.02800000000002</v>
      </c>
      <c r="L337" s="254">
        <v>0</v>
      </c>
      <c r="M337" s="255"/>
      <c r="N337" s="256">
        <f>ROUND(L337*K337,3)</f>
        <v>0</v>
      </c>
      <c r="O337" s="246"/>
      <c r="P337" s="246"/>
      <c r="Q337" s="246"/>
      <c r="R337" s="34"/>
      <c r="T337" s="158" t="s">
        <v>21</v>
      </c>
      <c r="U337" s="41" t="s">
        <v>49</v>
      </c>
      <c r="V337" s="33"/>
      <c r="W337" s="159">
        <f>V337*K337</f>
        <v>0</v>
      </c>
      <c r="X337" s="159">
        <v>3.1E-4</v>
      </c>
      <c r="Y337" s="159">
        <f>X337*K337</f>
        <v>0.15655868000000001</v>
      </c>
      <c r="Z337" s="159">
        <v>0</v>
      </c>
      <c r="AA337" s="160">
        <f>Z337*K337</f>
        <v>0</v>
      </c>
      <c r="AR337" s="15" t="s">
        <v>285</v>
      </c>
      <c r="AT337" s="15" t="s">
        <v>282</v>
      </c>
      <c r="AU337" s="15" t="s">
        <v>106</v>
      </c>
      <c r="AY337" s="15" t="s">
        <v>155</v>
      </c>
      <c r="BE337" s="101">
        <f>IF(U337="základní",N337,0)</f>
        <v>0</v>
      </c>
      <c r="BF337" s="101">
        <f>IF(U337="snížená",N337,0)</f>
        <v>0</v>
      </c>
      <c r="BG337" s="101">
        <f>IF(U337="zákl. přenesená",N337,0)</f>
        <v>0</v>
      </c>
      <c r="BH337" s="101">
        <f>IF(U337="sníž. přenesená",N337,0)</f>
        <v>0</v>
      </c>
      <c r="BI337" s="101">
        <f>IF(U337="nulová",N337,0)</f>
        <v>0</v>
      </c>
      <c r="BJ337" s="15" t="s">
        <v>106</v>
      </c>
      <c r="BK337" s="161">
        <f>ROUND(L337*K337,3)</f>
        <v>0</v>
      </c>
      <c r="BL337" s="15" t="s">
        <v>230</v>
      </c>
      <c r="BM337" s="15" t="s">
        <v>411</v>
      </c>
    </row>
    <row r="338" spans="2:65" s="1" customFormat="1" ht="44.25" customHeight="1">
      <c r="B338" s="32"/>
      <c r="C338" s="154" t="s">
        <v>412</v>
      </c>
      <c r="D338" s="154" t="s">
        <v>156</v>
      </c>
      <c r="E338" s="155" t="s">
        <v>413</v>
      </c>
      <c r="F338" s="247" t="s">
        <v>414</v>
      </c>
      <c r="G338" s="246"/>
      <c r="H338" s="246"/>
      <c r="I338" s="246"/>
      <c r="J338" s="156" t="s">
        <v>173</v>
      </c>
      <c r="K338" s="157">
        <v>420.24700000000001</v>
      </c>
      <c r="L338" s="248">
        <v>0</v>
      </c>
      <c r="M338" s="246"/>
      <c r="N338" s="245">
        <f>ROUND(L338*K338,3)</f>
        <v>0</v>
      </c>
      <c r="O338" s="246"/>
      <c r="P338" s="246"/>
      <c r="Q338" s="246"/>
      <c r="R338" s="34"/>
      <c r="T338" s="158" t="s">
        <v>21</v>
      </c>
      <c r="U338" s="41" t="s">
        <v>47</v>
      </c>
      <c r="V338" s="33"/>
      <c r="W338" s="159">
        <f>V338*K338</f>
        <v>0</v>
      </c>
      <c r="X338" s="159">
        <v>0</v>
      </c>
      <c r="Y338" s="159">
        <f>X338*K338</f>
        <v>0</v>
      </c>
      <c r="Z338" s="159">
        <v>0.16700000000000001</v>
      </c>
      <c r="AA338" s="160">
        <f>Z338*K338</f>
        <v>70.181249000000008</v>
      </c>
      <c r="AR338" s="15" t="s">
        <v>230</v>
      </c>
      <c r="AT338" s="15" t="s">
        <v>156</v>
      </c>
      <c r="AU338" s="15" t="s">
        <v>106</v>
      </c>
      <c r="AY338" s="15" t="s">
        <v>155</v>
      </c>
      <c r="BE338" s="101">
        <f>IF(U338="základní",N338,0)</f>
        <v>0</v>
      </c>
      <c r="BF338" s="101">
        <f>IF(U338="snížená",N338,0)</f>
        <v>0</v>
      </c>
      <c r="BG338" s="101">
        <f>IF(U338="zákl. přenesená",N338,0)</f>
        <v>0</v>
      </c>
      <c r="BH338" s="101">
        <f>IF(U338="sníž. přenesená",N338,0)</f>
        <v>0</v>
      </c>
      <c r="BI338" s="101">
        <f>IF(U338="nulová",N338,0)</f>
        <v>0</v>
      </c>
      <c r="BJ338" s="15" t="s">
        <v>23</v>
      </c>
      <c r="BK338" s="161">
        <f>ROUND(L338*K338,3)</f>
        <v>0</v>
      </c>
      <c r="BL338" s="15" t="s">
        <v>230</v>
      </c>
      <c r="BM338" s="15" t="s">
        <v>415</v>
      </c>
    </row>
    <row r="339" spans="2:65" s="10" customFormat="1" ht="31.5" customHeight="1">
      <c r="B339" s="162"/>
      <c r="C339" s="163"/>
      <c r="D339" s="163"/>
      <c r="E339" s="164" t="s">
        <v>21</v>
      </c>
      <c r="F339" s="249" t="s">
        <v>416</v>
      </c>
      <c r="G339" s="250"/>
      <c r="H339" s="250"/>
      <c r="I339" s="250"/>
      <c r="J339" s="163"/>
      <c r="K339" s="165">
        <v>420.24714999999998</v>
      </c>
      <c r="L339" s="163"/>
      <c r="M339" s="163"/>
      <c r="N339" s="163"/>
      <c r="O339" s="163"/>
      <c r="P339" s="163"/>
      <c r="Q339" s="163"/>
      <c r="R339" s="166"/>
      <c r="T339" s="167"/>
      <c r="U339" s="163"/>
      <c r="V339" s="163"/>
      <c r="W339" s="163"/>
      <c r="X339" s="163"/>
      <c r="Y339" s="163"/>
      <c r="Z339" s="163"/>
      <c r="AA339" s="168"/>
      <c r="AT339" s="169" t="s">
        <v>163</v>
      </c>
      <c r="AU339" s="169" t="s">
        <v>106</v>
      </c>
      <c r="AV339" s="10" t="s">
        <v>106</v>
      </c>
      <c r="AW339" s="10" t="s">
        <v>164</v>
      </c>
      <c r="AX339" s="10" t="s">
        <v>82</v>
      </c>
      <c r="AY339" s="169" t="s">
        <v>155</v>
      </c>
    </row>
    <row r="340" spans="2:65" s="11" customFormat="1" ht="22.5" customHeight="1">
      <c r="B340" s="170"/>
      <c r="C340" s="171"/>
      <c r="D340" s="171"/>
      <c r="E340" s="172" t="s">
        <v>21</v>
      </c>
      <c r="F340" s="251" t="s">
        <v>165</v>
      </c>
      <c r="G340" s="252"/>
      <c r="H340" s="252"/>
      <c r="I340" s="252"/>
      <c r="J340" s="171"/>
      <c r="K340" s="173">
        <v>420.24714999999998</v>
      </c>
      <c r="L340" s="171"/>
      <c r="M340" s="171"/>
      <c r="N340" s="171"/>
      <c r="O340" s="171"/>
      <c r="P340" s="171"/>
      <c r="Q340" s="171"/>
      <c r="R340" s="174"/>
      <c r="T340" s="175"/>
      <c r="U340" s="171"/>
      <c r="V340" s="171"/>
      <c r="W340" s="171"/>
      <c r="X340" s="171"/>
      <c r="Y340" s="171"/>
      <c r="Z340" s="171"/>
      <c r="AA340" s="176"/>
      <c r="AT340" s="177" t="s">
        <v>163</v>
      </c>
      <c r="AU340" s="177" t="s">
        <v>106</v>
      </c>
      <c r="AV340" s="11" t="s">
        <v>160</v>
      </c>
      <c r="AW340" s="11" t="s">
        <v>164</v>
      </c>
      <c r="AX340" s="11" t="s">
        <v>23</v>
      </c>
      <c r="AY340" s="177" t="s">
        <v>155</v>
      </c>
    </row>
    <row r="341" spans="2:65" s="1" customFormat="1" ht="44.25" customHeight="1">
      <c r="B341" s="32"/>
      <c r="C341" s="154" t="s">
        <v>417</v>
      </c>
      <c r="D341" s="154" t="s">
        <v>156</v>
      </c>
      <c r="E341" s="155" t="s">
        <v>418</v>
      </c>
      <c r="F341" s="247" t="s">
        <v>419</v>
      </c>
      <c r="G341" s="246"/>
      <c r="H341" s="246"/>
      <c r="I341" s="246"/>
      <c r="J341" s="156" t="s">
        <v>173</v>
      </c>
      <c r="K341" s="157">
        <v>630.37099999999998</v>
      </c>
      <c r="L341" s="248">
        <v>0</v>
      </c>
      <c r="M341" s="246"/>
      <c r="N341" s="245">
        <f>ROUND(L341*K341,3)</f>
        <v>0</v>
      </c>
      <c r="O341" s="246"/>
      <c r="P341" s="246"/>
      <c r="Q341" s="246"/>
      <c r="R341" s="34"/>
      <c r="T341" s="158" t="s">
        <v>21</v>
      </c>
      <c r="U341" s="41" t="s">
        <v>47</v>
      </c>
      <c r="V341" s="33"/>
      <c r="W341" s="159">
        <f>V341*K341</f>
        <v>0</v>
      </c>
      <c r="X341" s="159">
        <v>0</v>
      </c>
      <c r="Y341" s="159">
        <f>X341*K341</f>
        <v>0</v>
      </c>
      <c r="Z341" s="159">
        <v>8.4000000000000005E-2</v>
      </c>
      <c r="AA341" s="160">
        <f>Z341*K341</f>
        <v>52.951163999999999</v>
      </c>
      <c r="AR341" s="15" t="s">
        <v>230</v>
      </c>
      <c r="AT341" s="15" t="s">
        <v>156</v>
      </c>
      <c r="AU341" s="15" t="s">
        <v>106</v>
      </c>
      <c r="AY341" s="15" t="s">
        <v>155</v>
      </c>
      <c r="BE341" s="101">
        <f>IF(U341="základní",N341,0)</f>
        <v>0</v>
      </c>
      <c r="BF341" s="101">
        <f>IF(U341="snížená",N341,0)</f>
        <v>0</v>
      </c>
      <c r="BG341" s="101">
        <f>IF(U341="zákl. přenesená",N341,0)</f>
        <v>0</v>
      </c>
      <c r="BH341" s="101">
        <f>IF(U341="sníž. přenesená",N341,0)</f>
        <v>0</v>
      </c>
      <c r="BI341" s="101">
        <f>IF(U341="nulová",N341,0)</f>
        <v>0</v>
      </c>
      <c r="BJ341" s="15" t="s">
        <v>23</v>
      </c>
      <c r="BK341" s="161">
        <f>ROUND(L341*K341,3)</f>
        <v>0</v>
      </c>
      <c r="BL341" s="15" t="s">
        <v>230</v>
      </c>
      <c r="BM341" s="15" t="s">
        <v>420</v>
      </c>
    </row>
    <row r="342" spans="2:65" s="10" customFormat="1" ht="31.5" customHeight="1">
      <c r="B342" s="162"/>
      <c r="C342" s="163"/>
      <c r="D342" s="163"/>
      <c r="E342" s="164" t="s">
        <v>21</v>
      </c>
      <c r="F342" s="249" t="s">
        <v>416</v>
      </c>
      <c r="G342" s="250"/>
      <c r="H342" s="250"/>
      <c r="I342" s="250"/>
      <c r="J342" s="163"/>
      <c r="K342" s="165">
        <v>420.24714999999998</v>
      </c>
      <c r="L342" s="163"/>
      <c r="M342" s="163"/>
      <c r="N342" s="163"/>
      <c r="O342" s="163"/>
      <c r="P342" s="163"/>
      <c r="Q342" s="163"/>
      <c r="R342" s="166"/>
      <c r="T342" s="167"/>
      <c r="U342" s="163"/>
      <c r="V342" s="163"/>
      <c r="W342" s="163"/>
      <c r="X342" s="163"/>
      <c r="Y342" s="163"/>
      <c r="Z342" s="163"/>
      <c r="AA342" s="168"/>
      <c r="AT342" s="169" t="s">
        <v>163</v>
      </c>
      <c r="AU342" s="169" t="s">
        <v>106</v>
      </c>
      <c r="AV342" s="10" t="s">
        <v>106</v>
      </c>
      <c r="AW342" s="10" t="s">
        <v>164</v>
      </c>
      <c r="AX342" s="10" t="s">
        <v>82</v>
      </c>
      <c r="AY342" s="169" t="s">
        <v>155</v>
      </c>
    </row>
    <row r="343" spans="2:65" s="11" customFormat="1" ht="22.5" customHeight="1">
      <c r="B343" s="170"/>
      <c r="C343" s="171"/>
      <c r="D343" s="171"/>
      <c r="E343" s="172" t="s">
        <v>21</v>
      </c>
      <c r="F343" s="251" t="s">
        <v>165</v>
      </c>
      <c r="G343" s="252"/>
      <c r="H343" s="252"/>
      <c r="I343" s="252"/>
      <c r="J343" s="171"/>
      <c r="K343" s="173">
        <v>420.24714999999998</v>
      </c>
      <c r="L343" s="171"/>
      <c r="M343" s="171"/>
      <c r="N343" s="171"/>
      <c r="O343" s="171"/>
      <c r="P343" s="171"/>
      <c r="Q343" s="171"/>
      <c r="R343" s="174"/>
      <c r="T343" s="175"/>
      <c r="U343" s="171"/>
      <c r="V343" s="171"/>
      <c r="W343" s="171"/>
      <c r="X343" s="171"/>
      <c r="Y343" s="171"/>
      <c r="Z343" s="171"/>
      <c r="AA343" s="176"/>
      <c r="AT343" s="177" t="s">
        <v>163</v>
      </c>
      <c r="AU343" s="177" t="s">
        <v>106</v>
      </c>
      <c r="AV343" s="11" t="s">
        <v>160</v>
      </c>
      <c r="AW343" s="11" t="s">
        <v>164</v>
      </c>
      <c r="AX343" s="11" t="s">
        <v>23</v>
      </c>
      <c r="AY343" s="177" t="s">
        <v>155</v>
      </c>
    </row>
    <row r="344" spans="2:65" s="1" customFormat="1" ht="31.5" customHeight="1">
      <c r="B344" s="32"/>
      <c r="C344" s="154" t="s">
        <v>421</v>
      </c>
      <c r="D344" s="154" t="s">
        <v>156</v>
      </c>
      <c r="E344" s="155" t="s">
        <v>422</v>
      </c>
      <c r="F344" s="247" t="s">
        <v>423</v>
      </c>
      <c r="G344" s="246"/>
      <c r="H344" s="246"/>
      <c r="I344" s="246"/>
      <c r="J344" s="156" t="s">
        <v>182</v>
      </c>
      <c r="K344" s="157">
        <v>5.5209999999999999</v>
      </c>
      <c r="L344" s="248">
        <v>0</v>
      </c>
      <c r="M344" s="246"/>
      <c r="N344" s="245">
        <f>ROUND(L344*K344,3)</f>
        <v>0</v>
      </c>
      <c r="O344" s="246"/>
      <c r="P344" s="246"/>
      <c r="Q344" s="246"/>
      <c r="R344" s="34"/>
      <c r="T344" s="158" t="s">
        <v>21</v>
      </c>
      <c r="U344" s="41" t="s">
        <v>47</v>
      </c>
      <c r="V344" s="33"/>
      <c r="W344" s="159">
        <f>V344*K344</f>
        <v>0</v>
      </c>
      <c r="X344" s="159">
        <v>0</v>
      </c>
      <c r="Y344" s="159">
        <f>X344*K344</f>
        <v>0</v>
      </c>
      <c r="Z344" s="159">
        <v>0</v>
      </c>
      <c r="AA344" s="160">
        <f>Z344*K344</f>
        <v>0</v>
      </c>
      <c r="AR344" s="15" t="s">
        <v>230</v>
      </c>
      <c r="AT344" s="15" t="s">
        <v>156</v>
      </c>
      <c r="AU344" s="15" t="s">
        <v>106</v>
      </c>
      <c r="AY344" s="15" t="s">
        <v>155</v>
      </c>
      <c r="BE344" s="101">
        <f>IF(U344="základní",N344,0)</f>
        <v>0</v>
      </c>
      <c r="BF344" s="101">
        <f>IF(U344="snížená",N344,0)</f>
        <v>0</v>
      </c>
      <c r="BG344" s="101">
        <f>IF(U344="zákl. přenesená",N344,0)</f>
        <v>0</v>
      </c>
      <c r="BH344" s="101">
        <f>IF(U344="sníž. přenesená",N344,0)</f>
        <v>0</v>
      </c>
      <c r="BI344" s="101">
        <f>IF(U344="nulová",N344,0)</f>
        <v>0</v>
      </c>
      <c r="BJ344" s="15" t="s">
        <v>23</v>
      </c>
      <c r="BK344" s="161">
        <f>ROUND(L344*K344,3)</f>
        <v>0</v>
      </c>
      <c r="BL344" s="15" t="s">
        <v>230</v>
      </c>
      <c r="BM344" s="15" t="s">
        <v>424</v>
      </c>
    </row>
    <row r="345" spans="2:65" s="9" customFormat="1" ht="29.85" customHeight="1">
      <c r="B345" s="143"/>
      <c r="C345" s="144"/>
      <c r="D345" s="153" t="s">
        <v>123</v>
      </c>
      <c r="E345" s="153"/>
      <c r="F345" s="153"/>
      <c r="G345" s="153"/>
      <c r="H345" s="153"/>
      <c r="I345" s="153"/>
      <c r="J345" s="153"/>
      <c r="K345" s="153"/>
      <c r="L345" s="153"/>
      <c r="M345" s="153"/>
      <c r="N345" s="263">
        <f>BK345</f>
        <v>0</v>
      </c>
      <c r="O345" s="264"/>
      <c r="P345" s="264"/>
      <c r="Q345" s="264"/>
      <c r="R345" s="146"/>
      <c r="T345" s="147"/>
      <c r="U345" s="144"/>
      <c r="V345" s="144"/>
      <c r="W345" s="148">
        <f>SUM(W346:W368)</f>
        <v>0</v>
      </c>
      <c r="X345" s="144"/>
      <c r="Y345" s="148">
        <f>SUM(Y346:Y368)</f>
        <v>5.993048739999999</v>
      </c>
      <c r="Z345" s="144"/>
      <c r="AA345" s="149">
        <f>SUM(AA346:AA368)</f>
        <v>0</v>
      </c>
      <c r="AR345" s="150" t="s">
        <v>106</v>
      </c>
      <c r="AT345" s="151" t="s">
        <v>81</v>
      </c>
      <c r="AU345" s="151" t="s">
        <v>23</v>
      </c>
      <c r="AY345" s="150" t="s">
        <v>155</v>
      </c>
      <c r="BK345" s="152">
        <f>SUM(BK346:BK368)</f>
        <v>0</v>
      </c>
    </row>
    <row r="346" spans="2:65" s="1" customFormat="1" ht="44.25" customHeight="1">
      <c r="B346" s="32"/>
      <c r="C346" s="154" t="s">
        <v>425</v>
      </c>
      <c r="D346" s="154" t="s">
        <v>156</v>
      </c>
      <c r="E346" s="155" t="s">
        <v>426</v>
      </c>
      <c r="F346" s="247" t="s">
        <v>427</v>
      </c>
      <c r="G346" s="246"/>
      <c r="H346" s="246"/>
      <c r="I346" s="246"/>
      <c r="J346" s="156" t="s">
        <v>173</v>
      </c>
      <c r="K346" s="157">
        <v>434.27</v>
      </c>
      <c r="L346" s="248">
        <v>0</v>
      </c>
      <c r="M346" s="246"/>
      <c r="N346" s="245">
        <f>ROUND(L346*K346,3)</f>
        <v>0</v>
      </c>
      <c r="O346" s="246"/>
      <c r="P346" s="246"/>
      <c r="Q346" s="246"/>
      <c r="R346" s="34"/>
      <c r="T346" s="158" t="s">
        <v>21</v>
      </c>
      <c r="U346" s="41" t="s">
        <v>47</v>
      </c>
      <c r="V346" s="33"/>
      <c r="W346" s="159">
        <f>V346*K346</f>
        <v>0</v>
      </c>
      <c r="X346" s="159">
        <v>1.16E-3</v>
      </c>
      <c r="Y346" s="159">
        <f>X346*K346</f>
        <v>0.50375320000000001</v>
      </c>
      <c r="Z346" s="159">
        <v>0</v>
      </c>
      <c r="AA346" s="160">
        <f>Z346*K346</f>
        <v>0</v>
      </c>
      <c r="AR346" s="15" t="s">
        <v>230</v>
      </c>
      <c r="AT346" s="15" t="s">
        <v>156</v>
      </c>
      <c r="AU346" s="15" t="s">
        <v>106</v>
      </c>
      <c r="AY346" s="15" t="s">
        <v>155</v>
      </c>
      <c r="BE346" s="101">
        <f>IF(U346="základní",N346,0)</f>
        <v>0</v>
      </c>
      <c r="BF346" s="101">
        <f>IF(U346="snížená",N346,0)</f>
        <v>0</v>
      </c>
      <c r="BG346" s="101">
        <f>IF(U346="zákl. přenesená",N346,0)</f>
        <v>0</v>
      </c>
      <c r="BH346" s="101">
        <f>IF(U346="sníž. přenesená",N346,0)</f>
        <v>0</v>
      </c>
      <c r="BI346" s="101">
        <f>IF(U346="nulová",N346,0)</f>
        <v>0</v>
      </c>
      <c r="BJ346" s="15" t="s">
        <v>23</v>
      </c>
      <c r="BK346" s="161">
        <f>ROUND(L346*K346,3)</f>
        <v>0</v>
      </c>
      <c r="BL346" s="15" t="s">
        <v>230</v>
      </c>
      <c r="BM346" s="15" t="s">
        <v>428</v>
      </c>
    </row>
    <row r="347" spans="2:65" s="10" customFormat="1" ht="44.25" customHeight="1">
      <c r="B347" s="162"/>
      <c r="C347" s="163"/>
      <c r="D347" s="163"/>
      <c r="E347" s="164" t="s">
        <v>21</v>
      </c>
      <c r="F347" s="249" t="s">
        <v>429</v>
      </c>
      <c r="G347" s="250"/>
      <c r="H347" s="250"/>
      <c r="I347" s="250"/>
      <c r="J347" s="163"/>
      <c r="K347" s="165">
        <v>192.29</v>
      </c>
      <c r="L347" s="163"/>
      <c r="M347" s="163"/>
      <c r="N347" s="163"/>
      <c r="O347" s="163"/>
      <c r="P347" s="163"/>
      <c r="Q347" s="163"/>
      <c r="R347" s="166"/>
      <c r="T347" s="167"/>
      <c r="U347" s="163"/>
      <c r="V347" s="163"/>
      <c r="W347" s="163"/>
      <c r="X347" s="163"/>
      <c r="Y347" s="163"/>
      <c r="Z347" s="163"/>
      <c r="AA347" s="168"/>
      <c r="AT347" s="169" t="s">
        <v>163</v>
      </c>
      <c r="AU347" s="169" t="s">
        <v>106</v>
      </c>
      <c r="AV347" s="10" t="s">
        <v>106</v>
      </c>
      <c r="AW347" s="10" t="s">
        <v>164</v>
      </c>
      <c r="AX347" s="10" t="s">
        <v>82</v>
      </c>
      <c r="AY347" s="169" t="s">
        <v>155</v>
      </c>
    </row>
    <row r="348" spans="2:65" s="10" customFormat="1" ht="44.25" customHeight="1">
      <c r="B348" s="162"/>
      <c r="C348" s="163"/>
      <c r="D348" s="163"/>
      <c r="E348" s="164" t="s">
        <v>21</v>
      </c>
      <c r="F348" s="253" t="s">
        <v>430</v>
      </c>
      <c r="G348" s="250"/>
      <c r="H348" s="250"/>
      <c r="I348" s="250"/>
      <c r="J348" s="163"/>
      <c r="K348" s="165">
        <v>241.98</v>
      </c>
      <c r="L348" s="163"/>
      <c r="M348" s="163"/>
      <c r="N348" s="163"/>
      <c r="O348" s="163"/>
      <c r="P348" s="163"/>
      <c r="Q348" s="163"/>
      <c r="R348" s="166"/>
      <c r="T348" s="167"/>
      <c r="U348" s="163"/>
      <c r="V348" s="163"/>
      <c r="W348" s="163"/>
      <c r="X348" s="163"/>
      <c r="Y348" s="163"/>
      <c r="Z348" s="163"/>
      <c r="AA348" s="168"/>
      <c r="AT348" s="169" t="s">
        <v>163</v>
      </c>
      <c r="AU348" s="169" t="s">
        <v>106</v>
      </c>
      <c r="AV348" s="10" t="s">
        <v>106</v>
      </c>
      <c r="AW348" s="10" t="s">
        <v>164</v>
      </c>
      <c r="AX348" s="10" t="s">
        <v>82</v>
      </c>
      <c r="AY348" s="169" t="s">
        <v>155</v>
      </c>
    </row>
    <row r="349" spans="2:65" s="11" customFormat="1" ht="22.5" customHeight="1">
      <c r="B349" s="170"/>
      <c r="C349" s="171"/>
      <c r="D349" s="171"/>
      <c r="E349" s="172" t="s">
        <v>21</v>
      </c>
      <c r="F349" s="251" t="s">
        <v>165</v>
      </c>
      <c r="G349" s="252"/>
      <c r="H349" s="252"/>
      <c r="I349" s="252"/>
      <c r="J349" s="171"/>
      <c r="K349" s="173">
        <v>434.27</v>
      </c>
      <c r="L349" s="171"/>
      <c r="M349" s="171"/>
      <c r="N349" s="171"/>
      <c r="O349" s="171"/>
      <c r="P349" s="171"/>
      <c r="Q349" s="171"/>
      <c r="R349" s="174"/>
      <c r="T349" s="175"/>
      <c r="U349" s="171"/>
      <c r="V349" s="171"/>
      <c r="W349" s="171"/>
      <c r="X349" s="171"/>
      <c r="Y349" s="171"/>
      <c r="Z349" s="171"/>
      <c r="AA349" s="176"/>
      <c r="AT349" s="177" t="s">
        <v>163</v>
      </c>
      <c r="AU349" s="177" t="s">
        <v>106</v>
      </c>
      <c r="AV349" s="11" t="s">
        <v>160</v>
      </c>
      <c r="AW349" s="11" t="s">
        <v>164</v>
      </c>
      <c r="AX349" s="11" t="s">
        <v>23</v>
      </c>
      <c r="AY349" s="177" t="s">
        <v>155</v>
      </c>
    </row>
    <row r="350" spans="2:65" s="1" customFormat="1" ht="31.5" customHeight="1">
      <c r="B350" s="32"/>
      <c r="C350" s="178" t="s">
        <v>431</v>
      </c>
      <c r="D350" s="178" t="s">
        <v>282</v>
      </c>
      <c r="E350" s="179" t="s">
        <v>432</v>
      </c>
      <c r="F350" s="257" t="s">
        <v>433</v>
      </c>
      <c r="G350" s="255"/>
      <c r="H350" s="255"/>
      <c r="I350" s="255"/>
      <c r="J350" s="180" t="s">
        <v>159</v>
      </c>
      <c r="K350" s="181">
        <v>43.487000000000002</v>
      </c>
      <c r="L350" s="254">
        <v>0</v>
      </c>
      <c r="M350" s="255"/>
      <c r="N350" s="256">
        <f>ROUND(L350*K350,3)</f>
        <v>0</v>
      </c>
      <c r="O350" s="246"/>
      <c r="P350" s="246"/>
      <c r="Q350" s="246"/>
      <c r="R350" s="34"/>
      <c r="T350" s="158" t="s">
        <v>21</v>
      </c>
      <c r="U350" s="41" t="s">
        <v>47</v>
      </c>
      <c r="V350" s="33"/>
      <c r="W350" s="159">
        <f>V350*K350</f>
        <v>0</v>
      </c>
      <c r="X350" s="159">
        <v>2.5000000000000001E-2</v>
      </c>
      <c r="Y350" s="159">
        <f>X350*K350</f>
        <v>1.087175</v>
      </c>
      <c r="Z350" s="159">
        <v>0</v>
      </c>
      <c r="AA350" s="160">
        <f>Z350*K350</f>
        <v>0</v>
      </c>
      <c r="AR350" s="15" t="s">
        <v>285</v>
      </c>
      <c r="AT350" s="15" t="s">
        <v>282</v>
      </c>
      <c r="AU350" s="15" t="s">
        <v>106</v>
      </c>
      <c r="AY350" s="15" t="s">
        <v>155</v>
      </c>
      <c r="BE350" s="101">
        <f>IF(U350="základní",N350,0)</f>
        <v>0</v>
      </c>
      <c r="BF350" s="101">
        <f>IF(U350="snížená",N350,0)</f>
        <v>0</v>
      </c>
      <c r="BG350" s="101">
        <f>IF(U350="zákl. přenesená",N350,0)</f>
        <v>0</v>
      </c>
      <c r="BH350" s="101">
        <f>IF(U350="sníž. přenesená",N350,0)</f>
        <v>0</v>
      </c>
      <c r="BI350" s="101">
        <f>IF(U350="nulová",N350,0)</f>
        <v>0</v>
      </c>
      <c r="BJ350" s="15" t="s">
        <v>23</v>
      </c>
      <c r="BK350" s="161">
        <f>ROUND(L350*K350,3)</f>
        <v>0</v>
      </c>
      <c r="BL350" s="15" t="s">
        <v>230</v>
      </c>
      <c r="BM350" s="15" t="s">
        <v>434</v>
      </c>
    </row>
    <row r="351" spans="2:65" s="1" customFormat="1" ht="22.5" customHeight="1">
      <c r="B351" s="32"/>
      <c r="C351" s="33"/>
      <c r="D351" s="33"/>
      <c r="E351" s="33"/>
      <c r="F351" s="258" t="s">
        <v>435</v>
      </c>
      <c r="G351" s="210"/>
      <c r="H351" s="210"/>
      <c r="I351" s="210"/>
      <c r="J351" s="33"/>
      <c r="K351" s="33"/>
      <c r="L351" s="33"/>
      <c r="M351" s="33"/>
      <c r="N351" s="33"/>
      <c r="O351" s="33"/>
      <c r="P351" s="33"/>
      <c r="Q351" s="33"/>
      <c r="R351" s="34"/>
      <c r="T351" s="75"/>
      <c r="U351" s="33"/>
      <c r="V351" s="33"/>
      <c r="W351" s="33"/>
      <c r="X351" s="33"/>
      <c r="Y351" s="33"/>
      <c r="Z351" s="33"/>
      <c r="AA351" s="76"/>
      <c r="AT351" s="15" t="s">
        <v>348</v>
      </c>
      <c r="AU351" s="15" t="s">
        <v>106</v>
      </c>
    </row>
    <row r="352" spans="2:65" s="10" customFormat="1" ht="44.25" customHeight="1">
      <c r="B352" s="162"/>
      <c r="C352" s="163"/>
      <c r="D352" s="163"/>
      <c r="E352" s="164" t="s">
        <v>21</v>
      </c>
      <c r="F352" s="253" t="s">
        <v>436</v>
      </c>
      <c r="G352" s="250"/>
      <c r="H352" s="250"/>
      <c r="I352" s="250"/>
      <c r="J352" s="163"/>
      <c r="K352" s="165">
        <v>18.865525000000002</v>
      </c>
      <c r="L352" s="163"/>
      <c r="M352" s="163"/>
      <c r="N352" s="163"/>
      <c r="O352" s="163"/>
      <c r="P352" s="163"/>
      <c r="Q352" s="163"/>
      <c r="R352" s="166"/>
      <c r="T352" s="167"/>
      <c r="U352" s="163"/>
      <c r="V352" s="163"/>
      <c r="W352" s="163"/>
      <c r="X352" s="163"/>
      <c r="Y352" s="163"/>
      <c r="Z352" s="163"/>
      <c r="AA352" s="168"/>
      <c r="AT352" s="169" t="s">
        <v>163</v>
      </c>
      <c r="AU352" s="169" t="s">
        <v>106</v>
      </c>
      <c r="AV352" s="10" t="s">
        <v>106</v>
      </c>
      <c r="AW352" s="10" t="s">
        <v>164</v>
      </c>
      <c r="AX352" s="10" t="s">
        <v>82</v>
      </c>
      <c r="AY352" s="169" t="s">
        <v>155</v>
      </c>
    </row>
    <row r="353" spans="2:65" s="10" customFormat="1" ht="44.25" customHeight="1">
      <c r="B353" s="162"/>
      <c r="C353" s="163"/>
      <c r="D353" s="163"/>
      <c r="E353" s="164" t="s">
        <v>21</v>
      </c>
      <c r="F353" s="253" t="s">
        <v>437</v>
      </c>
      <c r="G353" s="250"/>
      <c r="H353" s="250"/>
      <c r="I353" s="250"/>
      <c r="J353" s="163"/>
      <c r="K353" s="165">
        <v>23.768799999999999</v>
      </c>
      <c r="L353" s="163"/>
      <c r="M353" s="163"/>
      <c r="N353" s="163"/>
      <c r="O353" s="163"/>
      <c r="P353" s="163"/>
      <c r="Q353" s="163"/>
      <c r="R353" s="166"/>
      <c r="T353" s="167"/>
      <c r="U353" s="163"/>
      <c r="V353" s="163"/>
      <c r="W353" s="163"/>
      <c r="X353" s="163"/>
      <c r="Y353" s="163"/>
      <c r="Z353" s="163"/>
      <c r="AA353" s="168"/>
      <c r="AT353" s="169" t="s">
        <v>163</v>
      </c>
      <c r="AU353" s="169" t="s">
        <v>106</v>
      </c>
      <c r="AV353" s="10" t="s">
        <v>106</v>
      </c>
      <c r="AW353" s="10" t="s">
        <v>164</v>
      </c>
      <c r="AX353" s="10" t="s">
        <v>82</v>
      </c>
      <c r="AY353" s="169" t="s">
        <v>155</v>
      </c>
    </row>
    <row r="354" spans="2:65" s="11" customFormat="1" ht="22.5" customHeight="1">
      <c r="B354" s="170"/>
      <c r="C354" s="171"/>
      <c r="D354" s="171"/>
      <c r="E354" s="172" t="s">
        <v>21</v>
      </c>
      <c r="F354" s="251" t="s">
        <v>165</v>
      </c>
      <c r="G354" s="252"/>
      <c r="H354" s="252"/>
      <c r="I354" s="252"/>
      <c r="J354" s="171"/>
      <c r="K354" s="173">
        <v>42.634324999999997</v>
      </c>
      <c r="L354" s="171"/>
      <c r="M354" s="171"/>
      <c r="N354" s="171"/>
      <c r="O354" s="171"/>
      <c r="P354" s="171"/>
      <c r="Q354" s="171"/>
      <c r="R354" s="174"/>
      <c r="T354" s="175"/>
      <c r="U354" s="171"/>
      <c r="V354" s="171"/>
      <c r="W354" s="171"/>
      <c r="X354" s="171"/>
      <c r="Y354" s="171"/>
      <c r="Z354" s="171"/>
      <c r="AA354" s="176"/>
      <c r="AT354" s="177" t="s">
        <v>163</v>
      </c>
      <c r="AU354" s="177" t="s">
        <v>106</v>
      </c>
      <c r="AV354" s="11" t="s">
        <v>160</v>
      </c>
      <c r="AW354" s="11" t="s">
        <v>164</v>
      </c>
      <c r="AX354" s="11" t="s">
        <v>23</v>
      </c>
      <c r="AY354" s="177" t="s">
        <v>155</v>
      </c>
    </row>
    <row r="355" spans="2:65" s="1" customFormat="1" ht="31.5" customHeight="1">
      <c r="B355" s="32"/>
      <c r="C355" s="154" t="s">
        <v>438</v>
      </c>
      <c r="D355" s="154" t="s">
        <v>156</v>
      </c>
      <c r="E355" s="155" t="s">
        <v>439</v>
      </c>
      <c r="F355" s="247" t="s">
        <v>440</v>
      </c>
      <c r="G355" s="246"/>
      <c r="H355" s="246"/>
      <c r="I355" s="246"/>
      <c r="J355" s="156" t="s">
        <v>173</v>
      </c>
      <c r="K355" s="157">
        <v>930.29399999999998</v>
      </c>
      <c r="L355" s="248">
        <v>0</v>
      </c>
      <c r="M355" s="246"/>
      <c r="N355" s="245">
        <f>ROUND(L355*K355,3)</f>
        <v>0</v>
      </c>
      <c r="O355" s="246"/>
      <c r="P355" s="246"/>
      <c r="Q355" s="246"/>
      <c r="R355" s="34"/>
      <c r="T355" s="158" t="s">
        <v>21</v>
      </c>
      <c r="U355" s="41" t="s">
        <v>47</v>
      </c>
      <c r="V355" s="33"/>
      <c r="W355" s="159">
        <f>V355*K355</f>
        <v>0</v>
      </c>
      <c r="X355" s="159">
        <v>4.0999999999999999E-4</v>
      </c>
      <c r="Y355" s="159">
        <f>X355*K355</f>
        <v>0.38142053999999997</v>
      </c>
      <c r="Z355" s="159">
        <v>0</v>
      </c>
      <c r="AA355" s="160">
        <f>Z355*K355</f>
        <v>0</v>
      </c>
      <c r="AR355" s="15" t="s">
        <v>230</v>
      </c>
      <c r="AT355" s="15" t="s">
        <v>156</v>
      </c>
      <c r="AU355" s="15" t="s">
        <v>106</v>
      </c>
      <c r="AY355" s="15" t="s">
        <v>155</v>
      </c>
      <c r="BE355" s="101">
        <f>IF(U355="základní",N355,0)</f>
        <v>0</v>
      </c>
      <c r="BF355" s="101">
        <f>IF(U355="snížená",N355,0)</f>
        <v>0</v>
      </c>
      <c r="BG355" s="101">
        <f>IF(U355="zákl. přenesená",N355,0)</f>
        <v>0</v>
      </c>
      <c r="BH355" s="101">
        <f>IF(U355="sníž. přenesená",N355,0)</f>
        <v>0</v>
      </c>
      <c r="BI355" s="101">
        <f>IF(U355="nulová",N355,0)</f>
        <v>0</v>
      </c>
      <c r="BJ355" s="15" t="s">
        <v>23</v>
      </c>
      <c r="BK355" s="161">
        <f>ROUND(L355*K355,3)</f>
        <v>0</v>
      </c>
      <c r="BL355" s="15" t="s">
        <v>230</v>
      </c>
      <c r="BM355" s="15" t="s">
        <v>441</v>
      </c>
    </row>
    <row r="356" spans="2:65" s="10" customFormat="1" ht="31.5" customHeight="1">
      <c r="B356" s="162"/>
      <c r="C356" s="163"/>
      <c r="D356" s="163"/>
      <c r="E356" s="164" t="s">
        <v>21</v>
      </c>
      <c r="F356" s="249" t="s">
        <v>442</v>
      </c>
      <c r="G356" s="250"/>
      <c r="H356" s="250"/>
      <c r="I356" s="250"/>
      <c r="J356" s="163"/>
      <c r="K356" s="165">
        <v>455.68164999999999</v>
      </c>
      <c r="L356" s="163"/>
      <c r="M356" s="163"/>
      <c r="N356" s="163"/>
      <c r="O356" s="163"/>
      <c r="P356" s="163"/>
      <c r="Q356" s="163"/>
      <c r="R356" s="166"/>
      <c r="T356" s="167"/>
      <c r="U356" s="163"/>
      <c r="V356" s="163"/>
      <c r="W356" s="163"/>
      <c r="X356" s="163"/>
      <c r="Y356" s="163"/>
      <c r="Z356" s="163"/>
      <c r="AA356" s="168"/>
      <c r="AT356" s="169" t="s">
        <v>163</v>
      </c>
      <c r="AU356" s="169" t="s">
        <v>106</v>
      </c>
      <c r="AV356" s="10" t="s">
        <v>106</v>
      </c>
      <c r="AW356" s="10" t="s">
        <v>164</v>
      </c>
      <c r="AX356" s="10" t="s">
        <v>82</v>
      </c>
      <c r="AY356" s="169" t="s">
        <v>155</v>
      </c>
    </row>
    <row r="357" spans="2:65" s="10" customFormat="1" ht="44.25" customHeight="1">
      <c r="B357" s="162"/>
      <c r="C357" s="163"/>
      <c r="D357" s="163"/>
      <c r="E357" s="164" t="s">
        <v>21</v>
      </c>
      <c r="F357" s="253" t="s">
        <v>443</v>
      </c>
      <c r="G357" s="250"/>
      <c r="H357" s="250"/>
      <c r="I357" s="250"/>
      <c r="J357" s="163"/>
      <c r="K357" s="165">
        <v>44.844000000000001</v>
      </c>
      <c r="L357" s="163"/>
      <c r="M357" s="163"/>
      <c r="N357" s="163"/>
      <c r="O357" s="163"/>
      <c r="P357" s="163"/>
      <c r="Q357" s="163"/>
      <c r="R357" s="166"/>
      <c r="T357" s="167"/>
      <c r="U357" s="163"/>
      <c r="V357" s="163"/>
      <c r="W357" s="163"/>
      <c r="X357" s="163"/>
      <c r="Y357" s="163"/>
      <c r="Z357" s="163"/>
      <c r="AA357" s="168"/>
      <c r="AT357" s="169" t="s">
        <v>163</v>
      </c>
      <c r="AU357" s="169" t="s">
        <v>106</v>
      </c>
      <c r="AV357" s="10" t="s">
        <v>106</v>
      </c>
      <c r="AW357" s="10" t="s">
        <v>164</v>
      </c>
      <c r="AX357" s="10" t="s">
        <v>82</v>
      </c>
      <c r="AY357" s="169" t="s">
        <v>155</v>
      </c>
    </row>
    <row r="358" spans="2:65" s="10" customFormat="1" ht="44.25" customHeight="1">
      <c r="B358" s="162"/>
      <c r="C358" s="163"/>
      <c r="D358" s="163"/>
      <c r="E358" s="164" t="s">
        <v>21</v>
      </c>
      <c r="F358" s="253" t="s">
        <v>444</v>
      </c>
      <c r="G358" s="250"/>
      <c r="H358" s="250"/>
      <c r="I358" s="250"/>
      <c r="J358" s="163"/>
      <c r="K358" s="165">
        <v>20.835000000000001</v>
      </c>
      <c r="L358" s="163"/>
      <c r="M358" s="163"/>
      <c r="N358" s="163"/>
      <c r="O358" s="163"/>
      <c r="P358" s="163"/>
      <c r="Q358" s="163"/>
      <c r="R358" s="166"/>
      <c r="T358" s="167"/>
      <c r="U358" s="163"/>
      <c r="V358" s="163"/>
      <c r="W358" s="163"/>
      <c r="X358" s="163"/>
      <c r="Y358" s="163"/>
      <c r="Z358" s="163"/>
      <c r="AA358" s="168"/>
      <c r="AT358" s="169" t="s">
        <v>163</v>
      </c>
      <c r="AU358" s="169" t="s">
        <v>106</v>
      </c>
      <c r="AV358" s="10" t="s">
        <v>106</v>
      </c>
      <c r="AW358" s="10" t="s">
        <v>164</v>
      </c>
      <c r="AX358" s="10" t="s">
        <v>82</v>
      </c>
      <c r="AY358" s="169" t="s">
        <v>155</v>
      </c>
    </row>
    <row r="359" spans="2:65" s="10" customFormat="1" ht="31.5" customHeight="1">
      <c r="B359" s="162"/>
      <c r="C359" s="163"/>
      <c r="D359" s="163"/>
      <c r="E359" s="164" t="s">
        <v>21</v>
      </c>
      <c r="F359" s="253" t="s">
        <v>445</v>
      </c>
      <c r="G359" s="250"/>
      <c r="H359" s="250"/>
      <c r="I359" s="250"/>
      <c r="J359" s="163"/>
      <c r="K359" s="165">
        <v>408.93295000000001</v>
      </c>
      <c r="L359" s="163"/>
      <c r="M359" s="163"/>
      <c r="N359" s="163"/>
      <c r="O359" s="163"/>
      <c r="P359" s="163"/>
      <c r="Q359" s="163"/>
      <c r="R359" s="166"/>
      <c r="T359" s="167"/>
      <c r="U359" s="163"/>
      <c r="V359" s="163"/>
      <c r="W359" s="163"/>
      <c r="X359" s="163"/>
      <c r="Y359" s="163"/>
      <c r="Z359" s="163"/>
      <c r="AA359" s="168"/>
      <c r="AT359" s="169" t="s">
        <v>163</v>
      </c>
      <c r="AU359" s="169" t="s">
        <v>106</v>
      </c>
      <c r="AV359" s="10" t="s">
        <v>106</v>
      </c>
      <c r="AW359" s="10" t="s">
        <v>164</v>
      </c>
      <c r="AX359" s="10" t="s">
        <v>82</v>
      </c>
      <c r="AY359" s="169" t="s">
        <v>155</v>
      </c>
    </row>
    <row r="360" spans="2:65" s="11" customFormat="1" ht="22.5" customHeight="1">
      <c r="B360" s="170"/>
      <c r="C360" s="171"/>
      <c r="D360" s="171"/>
      <c r="E360" s="172" t="s">
        <v>21</v>
      </c>
      <c r="F360" s="251" t="s">
        <v>165</v>
      </c>
      <c r="G360" s="252"/>
      <c r="H360" s="252"/>
      <c r="I360" s="252"/>
      <c r="J360" s="171"/>
      <c r="K360" s="173">
        <v>930.29359999999997</v>
      </c>
      <c r="L360" s="171"/>
      <c r="M360" s="171"/>
      <c r="N360" s="171"/>
      <c r="O360" s="171"/>
      <c r="P360" s="171"/>
      <c r="Q360" s="171"/>
      <c r="R360" s="174"/>
      <c r="T360" s="175"/>
      <c r="U360" s="171"/>
      <c r="V360" s="171"/>
      <c r="W360" s="171"/>
      <c r="X360" s="171"/>
      <c r="Y360" s="171"/>
      <c r="Z360" s="171"/>
      <c r="AA360" s="176"/>
      <c r="AT360" s="177" t="s">
        <v>163</v>
      </c>
      <c r="AU360" s="177" t="s">
        <v>106</v>
      </c>
      <c r="AV360" s="11" t="s">
        <v>160</v>
      </c>
      <c r="AW360" s="11" t="s">
        <v>164</v>
      </c>
      <c r="AX360" s="11" t="s">
        <v>23</v>
      </c>
      <c r="AY360" s="177" t="s">
        <v>155</v>
      </c>
    </row>
    <row r="361" spans="2:65" s="1" customFormat="1" ht="31.5" customHeight="1">
      <c r="B361" s="32"/>
      <c r="C361" s="178" t="s">
        <v>446</v>
      </c>
      <c r="D361" s="178" t="s">
        <v>282</v>
      </c>
      <c r="E361" s="179" t="s">
        <v>447</v>
      </c>
      <c r="F361" s="257" t="s">
        <v>448</v>
      </c>
      <c r="G361" s="255"/>
      <c r="H361" s="255"/>
      <c r="I361" s="255"/>
      <c r="J361" s="180" t="s">
        <v>173</v>
      </c>
      <c r="K361" s="181">
        <v>948.9</v>
      </c>
      <c r="L361" s="254">
        <v>0</v>
      </c>
      <c r="M361" s="255"/>
      <c r="N361" s="256">
        <f>ROUND(L361*K361,3)</f>
        <v>0</v>
      </c>
      <c r="O361" s="246"/>
      <c r="P361" s="246"/>
      <c r="Q361" s="246"/>
      <c r="R361" s="34"/>
      <c r="T361" s="158" t="s">
        <v>21</v>
      </c>
      <c r="U361" s="41" t="s">
        <v>47</v>
      </c>
      <c r="V361" s="33"/>
      <c r="W361" s="159">
        <f>V361*K361</f>
        <v>0</v>
      </c>
      <c r="X361" s="159">
        <v>4.1999999999999997E-3</v>
      </c>
      <c r="Y361" s="159">
        <f>X361*K361</f>
        <v>3.9853799999999997</v>
      </c>
      <c r="Z361" s="159">
        <v>0</v>
      </c>
      <c r="AA361" s="160">
        <f>Z361*K361</f>
        <v>0</v>
      </c>
      <c r="AR361" s="15" t="s">
        <v>285</v>
      </c>
      <c r="AT361" s="15" t="s">
        <v>282</v>
      </c>
      <c r="AU361" s="15" t="s">
        <v>106</v>
      </c>
      <c r="AY361" s="15" t="s">
        <v>155</v>
      </c>
      <c r="BE361" s="101">
        <f>IF(U361="základní",N361,0)</f>
        <v>0</v>
      </c>
      <c r="BF361" s="101">
        <f>IF(U361="snížená",N361,0)</f>
        <v>0</v>
      </c>
      <c r="BG361" s="101">
        <f>IF(U361="zákl. přenesená",N361,0)</f>
        <v>0</v>
      </c>
      <c r="BH361" s="101">
        <f>IF(U361="sníž. přenesená",N361,0)</f>
        <v>0</v>
      </c>
      <c r="BI361" s="101">
        <f>IF(U361="nulová",N361,0)</f>
        <v>0</v>
      </c>
      <c r="BJ361" s="15" t="s">
        <v>23</v>
      </c>
      <c r="BK361" s="161">
        <f>ROUND(L361*K361,3)</f>
        <v>0</v>
      </c>
      <c r="BL361" s="15" t="s">
        <v>230</v>
      </c>
      <c r="BM361" s="15" t="s">
        <v>449</v>
      </c>
    </row>
    <row r="362" spans="2:65" s="1" customFormat="1" ht="22.5" customHeight="1">
      <c r="B362" s="32"/>
      <c r="C362" s="33"/>
      <c r="D362" s="33"/>
      <c r="E362" s="33"/>
      <c r="F362" s="258" t="s">
        <v>435</v>
      </c>
      <c r="G362" s="210"/>
      <c r="H362" s="210"/>
      <c r="I362" s="210"/>
      <c r="J362" s="33"/>
      <c r="K362" s="33"/>
      <c r="L362" s="33"/>
      <c r="M362" s="33"/>
      <c r="N362" s="33"/>
      <c r="O362" s="33"/>
      <c r="P362" s="33"/>
      <c r="Q362" s="33"/>
      <c r="R362" s="34"/>
      <c r="T362" s="75"/>
      <c r="U362" s="33"/>
      <c r="V362" s="33"/>
      <c r="W362" s="33"/>
      <c r="X362" s="33"/>
      <c r="Y362" s="33"/>
      <c r="Z362" s="33"/>
      <c r="AA362" s="76"/>
      <c r="AT362" s="15" t="s">
        <v>348</v>
      </c>
      <c r="AU362" s="15" t="s">
        <v>106</v>
      </c>
    </row>
    <row r="363" spans="2:65" s="1" customFormat="1" ht="57" customHeight="1">
      <c r="B363" s="32"/>
      <c r="C363" s="154" t="s">
        <v>450</v>
      </c>
      <c r="D363" s="154" t="s">
        <v>156</v>
      </c>
      <c r="E363" s="155" t="s">
        <v>451</v>
      </c>
      <c r="F363" s="247" t="s">
        <v>452</v>
      </c>
      <c r="G363" s="246"/>
      <c r="H363" s="246"/>
      <c r="I363" s="246"/>
      <c r="J363" s="156" t="s">
        <v>173</v>
      </c>
      <c r="K363" s="157">
        <v>4</v>
      </c>
      <c r="L363" s="248">
        <v>0</v>
      </c>
      <c r="M363" s="246"/>
      <c r="N363" s="245">
        <f>ROUND(L363*K363,3)</f>
        <v>0</v>
      </c>
      <c r="O363" s="246"/>
      <c r="P363" s="246"/>
      <c r="Q363" s="246"/>
      <c r="R363" s="34"/>
      <c r="T363" s="158" t="s">
        <v>21</v>
      </c>
      <c r="U363" s="41" t="s">
        <v>49</v>
      </c>
      <c r="V363" s="33"/>
      <c r="W363" s="159">
        <f>V363*K363</f>
        <v>0</v>
      </c>
      <c r="X363" s="159">
        <v>2.3000000000000001E-4</v>
      </c>
      <c r="Y363" s="159">
        <f>X363*K363</f>
        <v>9.2000000000000003E-4</v>
      </c>
      <c r="Z363" s="159">
        <v>0</v>
      </c>
      <c r="AA363" s="160">
        <f>Z363*K363</f>
        <v>0</v>
      </c>
      <c r="AR363" s="15" t="s">
        <v>230</v>
      </c>
      <c r="AT363" s="15" t="s">
        <v>156</v>
      </c>
      <c r="AU363" s="15" t="s">
        <v>106</v>
      </c>
      <c r="AY363" s="15" t="s">
        <v>155</v>
      </c>
      <c r="BE363" s="101">
        <f>IF(U363="základní",N363,0)</f>
        <v>0</v>
      </c>
      <c r="BF363" s="101">
        <f>IF(U363="snížená",N363,0)</f>
        <v>0</v>
      </c>
      <c r="BG363" s="101">
        <f>IF(U363="zákl. přenesená",N363,0)</f>
        <v>0</v>
      </c>
      <c r="BH363" s="101">
        <f>IF(U363="sníž. přenesená",N363,0)</f>
        <v>0</v>
      </c>
      <c r="BI363" s="101">
        <f>IF(U363="nulová",N363,0)</f>
        <v>0</v>
      </c>
      <c r="BJ363" s="15" t="s">
        <v>106</v>
      </c>
      <c r="BK363" s="161">
        <f>ROUND(L363*K363,3)</f>
        <v>0</v>
      </c>
      <c r="BL363" s="15" t="s">
        <v>230</v>
      </c>
      <c r="BM363" s="15" t="s">
        <v>453</v>
      </c>
    </row>
    <row r="364" spans="2:65" s="10" customFormat="1" ht="22.5" customHeight="1">
      <c r="B364" s="162"/>
      <c r="C364" s="163"/>
      <c r="D364" s="163"/>
      <c r="E364" s="164" t="s">
        <v>21</v>
      </c>
      <c r="F364" s="249" t="s">
        <v>454</v>
      </c>
      <c r="G364" s="250"/>
      <c r="H364" s="250"/>
      <c r="I364" s="250"/>
      <c r="J364" s="163"/>
      <c r="K364" s="165">
        <v>4</v>
      </c>
      <c r="L364" s="163"/>
      <c r="M364" s="163"/>
      <c r="N364" s="163"/>
      <c r="O364" s="163"/>
      <c r="P364" s="163"/>
      <c r="Q364" s="163"/>
      <c r="R364" s="166"/>
      <c r="T364" s="167"/>
      <c r="U364" s="163"/>
      <c r="V364" s="163"/>
      <c r="W364" s="163"/>
      <c r="X364" s="163"/>
      <c r="Y364" s="163"/>
      <c r="Z364" s="163"/>
      <c r="AA364" s="168"/>
      <c r="AT364" s="169" t="s">
        <v>163</v>
      </c>
      <c r="AU364" s="169" t="s">
        <v>106</v>
      </c>
      <c r="AV364" s="10" t="s">
        <v>106</v>
      </c>
      <c r="AW364" s="10" t="s">
        <v>164</v>
      </c>
      <c r="AX364" s="10" t="s">
        <v>82</v>
      </c>
      <c r="AY364" s="169" t="s">
        <v>155</v>
      </c>
    </row>
    <row r="365" spans="2:65" s="11" customFormat="1" ht="22.5" customHeight="1">
      <c r="B365" s="170"/>
      <c r="C365" s="171"/>
      <c r="D365" s="171"/>
      <c r="E365" s="172" t="s">
        <v>21</v>
      </c>
      <c r="F365" s="251" t="s">
        <v>165</v>
      </c>
      <c r="G365" s="252"/>
      <c r="H365" s="252"/>
      <c r="I365" s="252"/>
      <c r="J365" s="171"/>
      <c r="K365" s="173">
        <v>4</v>
      </c>
      <c r="L365" s="171"/>
      <c r="M365" s="171"/>
      <c r="N365" s="171"/>
      <c r="O365" s="171"/>
      <c r="P365" s="171"/>
      <c r="Q365" s="171"/>
      <c r="R365" s="174"/>
      <c r="T365" s="175"/>
      <c r="U365" s="171"/>
      <c r="V365" s="171"/>
      <c r="W365" s="171"/>
      <c r="X365" s="171"/>
      <c r="Y365" s="171"/>
      <c r="Z365" s="171"/>
      <c r="AA365" s="176"/>
      <c r="AT365" s="177" t="s">
        <v>163</v>
      </c>
      <c r="AU365" s="177" t="s">
        <v>106</v>
      </c>
      <c r="AV365" s="11" t="s">
        <v>160</v>
      </c>
      <c r="AW365" s="11" t="s">
        <v>164</v>
      </c>
      <c r="AX365" s="11" t="s">
        <v>23</v>
      </c>
      <c r="AY365" s="177" t="s">
        <v>155</v>
      </c>
    </row>
    <row r="366" spans="2:65" s="1" customFormat="1" ht="31.5" customHeight="1">
      <c r="B366" s="32"/>
      <c r="C366" s="178" t="s">
        <v>455</v>
      </c>
      <c r="D366" s="178" t="s">
        <v>282</v>
      </c>
      <c r="E366" s="179" t="s">
        <v>456</v>
      </c>
      <c r="F366" s="257" t="s">
        <v>457</v>
      </c>
      <c r="G366" s="255"/>
      <c r="H366" s="255"/>
      <c r="I366" s="255"/>
      <c r="J366" s="180" t="s">
        <v>173</v>
      </c>
      <c r="K366" s="181">
        <v>8.6</v>
      </c>
      <c r="L366" s="254">
        <v>0</v>
      </c>
      <c r="M366" s="255"/>
      <c r="N366" s="256">
        <f>ROUND(L366*K366,3)</f>
        <v>0</v>
      </c>
      <c r="O366" s="246"/>
      <c r="P366" s="246"/>
      <c r="Q366" s="246"/>
      <c r="R366" s="34"/>
      <c r="T366" s="158" t="s">
        <v>21</v>
      </c>
      <c r="U366" s="41" t="s">
        <v>47</v>
      </c>
      <c r="V366" s="33"/>
      <c r="W366" s="159">
        <f>V366*K366</f>
        <v>0</v>
      </c>
      <c r="X366" s="159">
        <v>4.0000000000000001E-3</v>
      </c>
      <c r="Y366" s="159">
        <f>X366*K366</f>
        <v>3.44E-2</v>
      </c>
      <c r="Z366" s="159">
        <v>0</v>
      </c>
      <c r="AA366" s="160">
        <f>Z366*K366</f>
        <v>0</v>
      </c>
      <c r="AR366" s="15" t="s">
        <v>285</v>
      </c>
      <c r="AT366" s="15" t="s">
        <v>282</v>
      </c>
      <c r="AU366" s="15" t="s">
        <v>106</v>
      </c>
      <c r="AY366" s="15" t="s">
        <v>155</v>
      </c>
      <c r="BE366" s="101">
        <f>IF(U366="základní",N366,0)</f>
        <v>0</v>
      </c>
      <c r="BF366" s="101">
        <f>IF(U366="snížená",N366,0)</f>
        <v>0</v>
      </c>
      <c r="BG366" s="101">
        <f>IF(U366="zákl. přenesená",N366,0)</f>
        <v>0</v>
      </c>
      <c r="BH366" s="101">
        <f>IF(U366="sníž. přenesená",N366,0)</f>
        <v>0</v>
      </c>
      <c r="BI366" s="101">
        <f>IF(U366="nulová",N366,0)</f>
        <v>0</v>
      </c>
      <c r="BJ366" s="15" t="s">
        <v>23</v>
      </c>
      <c r="BK366" s="161">
        <f>ROUND(L366*K366,3)</f>
        <v>0</v>
      </c>
      <c r="BL366" s="15" t="s">
        <v>230</v>
      </c>
      <c r="BM366" s="15" t="s">
        <v>458</v>
      </c>
    </row>
    <row r="367" spans="2:65" s="1" customFormat="1" ht="22.5" customHeight="1">
      <c r="B367" s="32"/>
      <c r="C367" s="33"/>
      <c r="D367" s="33"/>
      <c r="E367" s="33"/>
      <c r="F367" s="258" t="s">
        <v>459</v>
      </c>
      <c r="G367" s="210"/>
      <c r="H367" s="210"/>
      <c r="I367" s="210"/>
      <c r="J367" s="33"/>
      <c r="K367" s="33"/>
      <c r="L367" s="33"/>
      <c r="M367" s="33"/>
      <c r="N367" s="33"/>
      <c r="O367" s="33"/>
      <c r="P367" s="33"/>
      <c r="Q367" s="33"/>
      <c r="R367" s="34"/>
      <c r="T367" s="75"/>
      <c r="U367" s="33"/>
      <c r="V367" s="33"/>
      <c r="W367" s="33"/>
      <c r="X367" s="33"/>
      <c r="Y367" s="33"/>
      <c r="Z367" s="33"/>
      <c r="AA367" s="76"/>
      <c r="AT367" s="15" t="s">
        <v>348</v>
      </c>
      <c r="AU367" s="15" t="s">
        <v>106</v>
      </c>
    </row>
    <row r="368" spans="2:65" s="1" customFormat="1" ht="31.5" customHeight="1">
      <c r="B368" s="32"/>
      <c r="C368" s="154" t="s">
        <v>460</v>
      </c>
      <c r="D368" s="154" t="s">
        <v>156</v>
      </c>
      <c r="E368" s="155" t="s">
        <v>461</v>
      </c>
      <c r="F368" s="247" t="s">
        <v>462</v>
      </c>
      <c r="G368" s="246"/>
      <c r="H368" s="246"/>
      <c r="I368" s="246"/>
      <c r="J368" s="156" t="s">
        <v>182</v>
      </c>
      <c r="K368" s="157">
        <v>5.9930000000000003</v>
      </c>
      <c r="L368" s="248">
        <v>0</v>
      </c>
      <c r="M368" s="246"/>
      <c r="N368" s="245">
        <f>ROUND(L368*K368,3)</f>
        <v>0</v>
      </c>
      <c r="O368" s="246"/>
      <c r="P368" s="246"/>
      <c r="Q368" s="246"/>
      <c r="R368" s="34"/>
      <c r="T368" s="158" t="s">
        <v>21</v>
      </c>
      <c r="U368" s="41" t="s">
        <v>47</v>
      </c>
      <c r="V368" s="33"/>
      <c r="W368" s="159">
        <f>V368*K368</f>
        <v>0</v>
      </c>
      <c r="X368" s="159">
        <v>0</v>
      </c>
      <c r="Y368" s="159">
        <f>X368*K368</f>
        <v>0</v>
      </c>
      <c r="Z368" s="159">
        <v>0</v>
      </c>
      <c r="AA368" s="160">
        <f>Z368*K368</f>
        <v>0</v>
      </c>
      <c r="AR368" s="15" t="s">
        <v>230</v>
      </c>
      <c r="AT368" s="15" t="s">
        <v>156</v>
      </c>
      <c r="AU368" s="15" t="s">
        <v>106</v>
      </c>
      <c r="AY368" s="15" t="s">
        <v>155</v>
      </c>
      <c r="BE368" s="101">
        <f>IF(U368="základní",N368,0)</f>
        <v>0</v>
      </c>
      <c r="BF368" s="101">
        <f>IF(U368="snížená",N368,0)</f>
        <v>0</v>
      </c>
      <c r="BG368" s="101">
        <f>IF(U368="zákl. přenesená",N368,0)</f>
        <v>0</v>
      </c>
      <c r="BH368" s="101">
        <f>IF(U368="sníž. přenesená",N368,0)</f>
        <v>0</v>
      </c>
      <c r="BI368" s="101">
        <f>IF(U368="nulová",N368,0)</f>
        <v>0</v>
      </c>
      <c r="BJ368" s="15" t="s">
        <v>23</v>
      </c>
      <c r="BK368" s="161">
        <f>ROUND(L368*K368,3)</f>
        <v>0</v>
      </c>
      <c r="BL368" s="15" t="s">
        <v>230</v>
      </c>
      <c r="BM368" s="15" t="s">
        <v>463</v>
      </c>
    </row>
    <row r="369" spans="2:65" s="9" customFormat="1" ht="29.85" customHeight="1">
      <c r="B369" s="143"/>
      <c r="C369" s="144"/>
      <c r="D369" s="153" t="s">
        <v>124</v>
      </c>
      <c r="E369" s="153"/>
      <c r="F369" s="153"/>
      <c r="G369" s="153"/>
      <c r="H369" s="153"/>
      <c r="I369" s="153"/>
      <c r="J369" s="153"/>
      <c r="K369" s="153"/>
      <c r="L369" s="153"/>
      <c r="M369" s="153"/>
      <c r="N369" s="263">
        <f>BK369</f>
        <v>0</v>
      </c>
      <c r="O369" s="264"/>
      <c r="P369" s="264"/>
      <c r="Q369" s="264"/>
      <c r="R369" s="146"/>
      <c r="T369" s="147"/>
      <c r="U369" s="144"/>
      <c r="V369" s="144"/>
      <c r="W369" s="148">
        <f>SUM(W370:W381)</f>
        <v>0</v>
      </c>
      <c r="X369" s="144"/>
      <c r="Y369" s="148">
        <f>SUM(Y370:Y381)</f>
        <v>0</v>
      </c>
      <c r="Z369" s="144"/>
      <c r="AA369" s="149">
        <f>SUM(AA370:AA381)</f>
        <v>0</v>
      </c>
      <c r="AR369" s="150" t="s">
        <v>106</v>
      </c>
      <c r="AT369" s="151" t="s">
        <v>81</v>
      </c>
      <c r="AU369" s="151" t="s">
        <v>23</v>
      </c>
      <c r="AY369" s="150" t="s">
        <v>155</v>
      </c>
      <c r="BK369" s="152">
        <f>SUM(BK370:BK381)</f>
        <v>0</v>
      </c>
    </row>
    <row r="370" spans="2:65" s="1" customFormat="1" ht="22.5" customHeight="1">
      <c r="B370" s="32"/>
      <c r="C370" s="154" t="s">
        <v>464</v>
      </c>
      <c r="D370" s="154" t="s">
        <v>156</v>
      </c>
      <c r="E370" s="155" t="s">
        <v>465</v>
      </c>
      <c r="F370" s="247" t="s">
        <v>466</v>
      </c>
      <c r="G370" s="246"/>
      <c r="H370" s="246"/>
      <c r="I370" s="246"/>
      <c r="J370" s="156" t="s">
        <v>467</v>
      </c>
      <c r="K370" s="157">
        <v>1</v>
      </c>
      <c r="L370" s="248">
        <v>0</v>
      </c>
      <c r="M370" s="246"/>
      <c r="N370" s="245">
        <f>ROUND(L370*K370,3)</f>
        <v>0</v>
      </c>
      <c r="O370" s="246"/>
      <c r="P370" s="246"/>
      <c r="Q370" s="246"/>
      <c r="R370" s="34"/>
      <c r="T370" s="158" t="s">
        <v>21</v>
      </c>
      <c r="U370" s="41" t="s">
        <v>49</v>
      </c>
      <c r="V370" s="33"/>
      <c r="W370" s="159">
        <f>V370*K370</f>
        <v>0</v>
      </c>
      <c r="X370" s="159">
        <v>0</v>
      </c>
      <c r="Y370" s="159">
        <f>X370*K370</f>
        <v>0</v>
      </c>
      <c r="Z370" s="159">
        <v>0</v>
      </c>
      <c r="AA370" s="160">
        <f>Z370*K370</f>
        <v>0</v>
      </c>
      <c r="AR370" s="15" t="s">
        <v>230</v>
      </c>
      <c r="AT370" s="15" t="s">
        <v>156</v>
      </c>
      <c r="AU370" s="15" t="s">
        <v>106</v>
      </c>
      <c r="AY370" s="15" t="s">
        <v>155</v>
      </c>
      <c r="BE370" s="101">
        <f>IF(U370="základní",N370,0)</f>
        <v>0</v>
      </c>
      <c r="BF370" s="101">
        <f>IF(U370="snížená",N370,0)</f>
        <v>0</v>
      </c>
      <c r="BG370" s="101">
        <f>IF(U370="zákl. přenesená",N370,0)</f>
        <v>0</v>
      </c>
      <c r="BH370" s="101">
        <f>IF(U370="sníž. přenesená",N370,0)</f>
        <v>0</v>
      </c>
      <c r="BI370" s="101">
        <f>IF(U370="nulová",N370,0)</f>
        <v>0</v>
      </c>
      <c r="BJ370" s="15" t="s">
        <v>106</v>
      </c>
      <c r="BK370" s="161">
        <f>ROUND(L370*K370,3)</f>
        <v>0</v>
      </c>
      <c r="BL370" s="15" t="s">
        <v>230</v>
      </c>
      <c r="BM370" s="15" t="s">
        <v>468</v>
      </c>
    </row>
    <row r="371" spans="2:65" s="10" customFormat="1" ht="22.5" customHeight="1">
      <c r="B371" s="162"/>
      <c r="C371" s="163"/>
      <c r="D371" s="163"/>
      <c r="E371" s="164" t="s">
        <v>21</v>
      </c>
      <c r="F371" s="249" t="s">
        <v>23</v>
      </c>
      <c r="G371" s="250"/>
      <c r="H371" s="250"/>
      <c r="I371" s="250"/>
      <c r="J371" s="163"/>
      <c r="K371" s="165">
        <v>1</v>
      </c>
      <c r="L371" s="163"/>
      <c r="M371" s="163"/>
      <c r="N371" s="163"/>
      <c r="O371" s="163"/>
      <c r="P371" s="163"/>
      <c r="Q371" s="163"/>
      <c r="R371" s="166"/>
      <c r="T371" s="167"/>
      <c r="U371" s="163"/>
      <c r="V371" s="163"/>
      <c r="W371" s="163"/>
      <c r="X371" s="163"/>
      <c r="Y371" s="163"/>
      <c r="Z371" s="163"/>
      <c r="AA371" s="168"/>
      <c r="AT371" s="169" t="s">
        <v>163</v>
      </c>
      <c r="AU371" s="169" t="s">
        <v>106</v>
      </c>
      <c r="AV371" s="10" t="s">
        <v>106</v>
      </c>
      <c r="AW371" s="10" t="s">
        <v>164</v>
      </c>
      <c r="AX371" s="10" t="s">
        <v>82</v>
      </c>
      <c r="AY371" s="169" t="s">
        <v>155</v>
      </c>
    </row>
    <row r="372" spans="2:65" s="11" customFormat="1" ht="22.5" customHeight="1">
      <c r="B372" s="170"/>
      <c r="C372" s="171"/>
      <c r="D372" s="171"/>
      <c r="E372" s="172" t="s">
        <v>21</v>
      </c>
      <c r="F372" s="251" t="s">
        <v>165</v>
      </c>
      <c r="G372" s="252"/>
      <c r="H372" s="252"/>
      <c r="I372" s="252"/>
      <c r="J372" s="171"/>
      <c r="K372" s="173">
        <v>1</v>
      </c>
      <c r="L372" s="171"/>
      <c r="M372" s="171"/>
      <c r="N372" s="171"/>
      <c r="O372" s="171"/>
      <c r="P372" s="171"/>
      <c r="Q372" s="171"/>
      <c r="R372" s="174"/>
      <c r="T372" s="175"/>
      <c r="U372" s="171"/>
      <c r="V372" s="171"/>
      <c r="W372" s="171"/>
      <c r="X372" s="171"/>
      <c r="Y372" s="171"/>
      <c r="Z372" s="171"/>
      <c r="AA372" s="176"/>
      <c r="AT372" s="177" t="s">
        <v>163</v>
      </c>
      <c r="AU372" s="177" t="s">
        <v>106</v>
      </c>
      <c r="AV372" s="11" t="s">
        <v>160</v>
      </c>
      <c r="AW372" s="11" t="s">
        <v>164</v>
      </c>
      <c r="AX372" s="11" t="s">
        <v>23</v>
      </c>
      <c r="AY372" s="177" t="s">
        <v>155</v>
      </c>
    </row>
    <row r="373" spans="2:65" s="1" customFormat="1" ht="31.5" customHeight="1">
      <c r="B373" s="32"/>
      <c r="C373" s="154" t="s">
        <v>469</v>
      </c>
      <c r="D373" s="154" t="s">
        <v>156</v>
      </c>
      <c r="E373" s="155" t="s">
        <v>470</v>
      </c>
      <c r="F373" s="247" t="s">
        <v>471</v>
      </c>
      <c r="G373" s="246"/>
      <c r="H373" s="246"/>
      <c r="I373" s="246"/>
      <c r="J373" s="156" t="s">
        <v>467</v>
      </c>
      <c r="K373" s="157">
        <v>1</v>
      </c>
      <c r="L373" s="248">
        <v>0</v>
      </c>
      <c r="M373" s="246"/>
      <c r="N373" s="245">
        <f>ROUND(L373*K373,3)</f>
        <v>0</v>
      </c>
      <c r="O373" s="246"/>
      <c r="P373" s="246"/>
      <c r="Q373" s="246"/>
      <c r="R373" s="34"/>
      <c r="T373" s="158" t="s">
        <v>21</v>
      </c>
      <c r="U373" s="41" t="s">
        <v>49</v>
      </c>
      <c r="V373" s="33"/>
      <c r="W373" s="159">
        <f>V373*K373</f>
        <v>0</v>
      </c>
      <c r="X373" s="159">
        <v>0</v>
      </c>
      <c r="Y373" s="159">
        <f>X373*K373</f>
        <v>0</v>
      </c>
      <c r="Z373" s="159">
        <v>0</v>
      </c>
      <c r="AA373" s="160">
        <f>Z373*K373</f>
        <v>0</v>
      </c>
      <c r="AR373" s="15" t="s">
        <v>230</v>
      </c>
      <c r="AT373" s="15" t="s">
        <v>156</v>
      </c>
      <c r="AU373" s="15" t="s">
        <v>106</v>
      </c>
      <c r="AY373" s="15" t="s">
        <v>155</v>
      </c>
      <c r="BE373" s="101">
        <f>IF(U373="základní",N373,0)</f>
        <v>0</v>
      </c>
      <c r="BF373" s="101">
        <f>IF(U373="snížená",N373,0)</f>
        <v>0</v>
      </c>
      <c r="BG373" s="101">
        <f>IF(U373="zákl. přenesená",N373,0)</f>
        <v>0</v>
      </c>
      <c r="BH373" s="101">
        <f>IF(U373="sníž. přenesená",N373,0)</f>
        <v>0</v>
      </c>
      <c r="BI373" s="101">
        <f>IF(U373="nulová",N373,0)</f>
        <v>0</v>
      </c>
      <c r="BJ373" s="15" t="s">
        <v>106</v>
      </c>
      <c r="BK373" s="161">
        <f>ROUND(L373*K373,3)</f>
        <v>0</v>
      </c>
      <c r="BL373" s="15" t="s">
        <v>230</v>
      </c>
      <c r="BM373" s="15" t="s">
        <v>472</v>
      </c>
    </row>
    <row r="374" spans="2:65" s="10" customFormat="1" ht="22.5" customHeight="1">
      <c r="B374" s="162"/>
      <c r="C374" s="163"/>
      <c r="D374" s="163"/>
      <c r="E374" s="164" t="s">
        <v>21</v>
      </c>
      <c r="F374" s="249" t="s">
        <v>23</v>
      </c>
      <c r="G374" s="250"/>
      <c r="H374" s="250"/>
      <c r="I374" s="250"/>
      <c r="J374" s="163"/>
      <c r="K374" s="165">
        <v>1</v>
      </c>
      <c r="L374" s="163"/>
      <c r="M374" s="163"/>
      <c r="N374" s="163"/>
      <c r="O374" s="163"/>
      <c r="P374" s="163"/>
      <c r="Q374" s="163"/>
      <c r="R374" s="166"/>
      <c r="T374" s="167"/>
      <c r="U374" s="163"/>
      <c r="V374" s="163"/>
      <c r="W374" s="163"/>
      <c r="X374" s="163"/>
      <c r="Y374" s="163"/>
      <c r="Z374" s="163"/>
      <c r="AA374" s="168"/>
      <c r="AT374" s="169" t="s">
        <v>163</v>
      </c>
      <c r="AU374" s="169" t="s">
        <v>106</v>
      </c>
      <c r="AV374" s="10" t="s">
        <v>106</v>
      </c>
      <c r="AW374" s="10" t="s">
        <v>164</v>
      </c>
      <c r="AX374" s="10" t="s">
        <v>82</v>
      </c>
      <c r="AY374" s="169" t="s">
        <v>155</v>
      </c>
    </row>
    <row r="375" spans="2:65" s="11" customFormat="1" ht="22.5" customHeight="1">
      <c r="B375" s="170"/>
      <c r="C375" s="171"/>
      <c r="D375" s="171"/>
      <c r="E375" s="172" t="s">
        <v>21</v>
      </c>
      <c r="F375" s="251" t="s">
        <v>165</v>
      </c>
      <c r="G375" s="252"/>
      <c r="H375" s="252"/>
      <c r="I375" s="252"/>
      <c r="J375" s="171"/>
      <c r="K375" s="173">
        <v>1</v>
      </c>
      <c r="L375" s="171"/>
      <c r="M375" s="171"/>
      <c r="N375" s="171"/>
      <c r="O375" s="171"/>
      <c r="P375" s="171"/>
      <c r="Q375" s="171"/>
      <c r="R375" s="174"/>
      <c r="T375" s="175"/>
      <c r="U375" s="171"/>
      <c r="V375" s="171"/>
      <c r="W375" s="171"/>
      <c r="X375" s="171"/>
      <c r="Y375" s="171"/>
      <c r="Z375" s="171"/>
      <c r="AA375" s="176"/>
      <c r="AT375" s="177" t="s">
        <v>163</v>
      </c>
      <c r="AU375" s="177" t="s">
        <v>106</v>
      </c>
      <c r="AV375" s="11" t="s">
        <v>160</v>
      </c>
      <c r="AW375" s="11" t="s">
        <v>164</v>
      </c>
      <c r="AX375" s="11" t="s">
        <v>23</v>
      </c>
      <c r="AY375" s="177" t="s">
        <v>155</v>
      </c>
    </row>
    <row r="376" spans="2:65" s="1" customFormat="1" ht="44.25" customHeight="1">
      <c r="B376" s="32"/>
      <c r="C376" s="154" t="s">
        <v>473</v>
      </c>
      <c r="D376" s="154" t="s">
        <v>156</v>
      </c>
      <c r="E376" s="155" t="s">
        <v>474</v>
      </c>
      <c r="F376" s="247" t="s">
        <v>475</v>
      </c>
      <c r="G376" s="246"/>
      <c r="H376" s="246"/>
      <c r="I376" s="246"/>
      <c r="J376" s="156" t="s">
        <v>467</v>
      </c>
      <c r="K376" s="157">
        <v>1</v>
      </c>
      <c r="L376" s="248">
        <v>0</v>
      </c>
      <c r="M376" s="246"/>
      <c r="N376" s="245">
        <f>ROUND(L376*K376,3)</f>
        <v>0</v>
      </c>
      <c r="O376" s="246"/>
      <c r="P376" s="246"/>
      <c r="Q376" s="246"/>
      <c r="R376" s="34"/>
      <c r="T376" s="158" t="s">
        <v>21</v>
      </c>
      <c r="U376" s="41" t="s">
        <v>49</v>
      </c>
      <c r="V376" s="33"/>
      <c r="W376" s="159">
        <f>V376*K376</f>
        <v>0</v>
      </c>
      <c r="X376" s="159">
        <v>0</v>
      </c>
      <c r="Y376" s="159">
        <f>X376*K376</f>
        <v>0</v>
      </c>
      <c r="Z376" s="159">
        <v>0</v>
      </c>
      <c r="AA376" s="160">
        <f>Z376*K376</f>
        <v>0</v>
      </c>
      <c r="AR376" s="15" t="s">
        <v>230</v>
      </c>
      <c r="AT376" s="15" t="s">
        <v>156</v>
      </c>
      <c r="AU376" s="15" t="s">
        <v>106</v>
      </c>
      <c r="AY376" s="15" t="s">
        <v>155</v>
      </c>
      <c r="BE376" s="101">
        <f>IF(U376="základní",N376,0)</f>
        <v>0</v>
      </c>
      <c r="BF376" s="101">
        <f>IF(U376="snížená",N376,0)</f>
        <v>0</v>
      </c>
      <c r="BG376" s="101">
        <f>IF(U376="zákl. přenesená",N376,0)</f>
        <v>0</v>
      </c>
      <c r="BH376" s="101">
        <f>IF(U376="sníž. přenesená",N376,0)</f>
        <v>0</v>
      </c>
      <c r="BI376" s="101">
        <f>IF(U376="nulová",N376,0)</f>
        <v>0</v>
      </c>
      <c r="BJ376" s="15" t="s">
        <v>106</v>
      </c>
      <c r="BK376" s="161">
        <f>ROUND(L376*K376,3)</f>
        <v>0</v>
      </c>
      <c r="BL376" s="15" t="s">
        <v>230</v>
      </c>
      <c r="BM376" s="15" t="s">
        <v>476</v>
      </c>
    </row>
    <row r="377" spans="2:65" s="10" customFormat="1" ht="22.5" customHeight="1">
      <c r="B377" s="162"/>
      <c r="C377" s="163"/>
      <c r="D377" s="163"/>
      <c r="E377" s="164" t="s">
        <v>21</v>
      </c>
      <c r="F377" s="249" t="s">
        <v>23</v>
      </c>
      <c r="G377" s="250"/>
      <c r="H377" s="250"/>
      <c r="I377" s="250"/>
      <c r="J377" s="163"/>
      <c r="K377" s="165">
        <v>1</v>
      </c>
      <c r="L377" s="163"/>
      <c r="M377" s="163"/>
      <c r="N377" s="163"/>
      <c r="O377" s="163"/>
      <c r="P377" s="163"/>
      <c r="Q377" s="163"/>
      <c r="R377" s="166"/>
      <c r="T377" s="167"/>
      <c r="U377" s="163"/>
      <c r="V377" s="163"/>
      <c r="W377" s="163"/>
      <c r="X377" s="163"/>
      <c r="Y377" s="163"/>
      <c r="Z377" s="163"/>
      <c r="AA377" s="168"/>
      <c r="AT377" s="169" t="s">
        <v>163</v>
      </c>
      <c r="AU377" s="169" t="s">
        <v>106</v>
      </c>
      <c r="AV377" s="10" t="s">
        <v>106</v>
      </c>
      <c r="AW377" s="10" t="s">
        <v>164</v>
      </c>
      <c r="AX377" s="10" t="s">
        <v>82</v>
      </c>
      <c r="AY377" s="169" t="s">
        <v>155</v>
      </c>
    </row>
    <row r="378" spans="2:65" s="11" customFormat="1" ht="22.5" customHeight="1">
      <c r="B378" s="170"/>
      <c r="C378" s="171"/>
      <c r="D378" s="171"/>
      <c r="E378" s="172" t="s">
        <v>21</v>
      </c>
      <c r="F378" s="251" t="s">
        <v>165</v>
      </c>
      <c r="G378" s="252"/>
      <c r="H378" s="252"/>
      <c r="I378" s="252"/>
      <c r="J378" s="171"/>
      <c r="K378" s="173">
        <v>1</v>
      </c>
      <c r="L378" s="171"/>
      <c r="M378" s="171"/>
      <c r="N378" s="171"/>
      <c r="O378" s="171"/>
      <c r="P378" s="171"/>
      <c r="Q378" s="171"/>
      <c r="R378" s="174"/>
      <c r="T378" s="175"/>
      <c r="U378" s="171"/>
      <c r="V378" s="171"/>
      <c r="W378" s="171"/>
      <c r="X378" s="171"/>
      <c r="Y378" s="171"/>
      <c r="Z378" s="171"/>
      <c r="AA378" s="176"/>
      <c r="AT378" s="177" t="s">
        <v>163</v>
      </c>
      <c r="AU378" s="177" t="s">
        <v>106</v>
      </c>
      <c r="AV378" s="11" t="s">
        <v>160</v>
      </c>
      <c r="AW378" s="11" t="s">
        <v>164</v>
      </c>
      <c r="AX378" s="11" t="s">
        <v>23</v>
      </c>
      <c r="AY378" s="177" t="s">
        <v>155</v>
      </c>
    </row>
    <row r="379" spans="2:65" s="1" customFormat="1" ht="44.25" customHeight="1">
      <c r="B379" s="32"/>
      <c r="C379" s="154" t="s">
        <v>477</v>
      </c>
      <c r="D379" s="154" t="s">
        <v>156</v>
      </c>
      <c r="E379" s="155" t="s">
        <v>478</v>
      </c>
      <c r="F379" s="247" t="s">
        <v>479</v>
      </c>
      <c r="G379" s="246"/>
      <c r="H379" s="246"/>
      <c r="I379" s="246"/>
      <c r="J379" s="156" t="s">
        <v>277</v>
      </c>
      <c r="K379" s="157">
        <v>1</v>
      </c>
      <c r="L379" s="248">
        <v>0</v>
      </c>
      <c r="M379" s="246"/>
      <c r="N379" s="245">
        <f>ROUND(L379*K379,3)</f>
        <v>0</v>
      </c>
      <c r="O379" s="246"/>
      <c r="P379" s="246"/>
      <c r="Q379" s="246"/>
      <c r="R379" s="34"/>
      <c r="T379" s="158" t="s">
        <v>21</v>
      </c>
      <c r="U379" s="41" t="s">
        <v>49</v>
      </c>
      <c r="V379" s="33"/>
      <c r="W379" s="159">
        <f>V379*K379</f>
        <v>0</v>
      </c>
      <c r="X379" s="159">
        <v>0</v>
      </c>
      <c r="Y379" s="159">
        <f>X379*K379</f>
        <v>0</v>
      </c>
      <c r="Z379" s="159">
        <v>0</v>
      </c>
      <c r="AA379" s="160">
        <f>Z379*K379</f>
        <v>0</v>
      </c>
      <c r="AR379" s="15" t="s">
        <v>230</v>
      </c>
      <c r="AT379" s="15" t="s">
        <v>156</v>
      </c>
      <c r="AU379" s="15" t="s">
        <v>106</v>
      </c>
      <c r="AY379" s="15" t="s">
        <v>155</v>
      </c>
      <c r="BE379" s="101">
        <f>IF(U379="základní",N379,0)</f>
        <v>0</v>
      </c>
      <c r="BF379" s="101">
        <f>IF(U379="snížená",N379,0)</f>
        <v>0</v>
      </c>
      <c r="BG379" s="101">
        <f>IF(U379="zákl. přenesená",N379,0)</f>
        <v>0</v>
      </c>
      <c r="BH379" s="101">
        <f>IF(U379="sníž. přenesená",N379,0)</f>
        <v>0</v>
      </c>
      <c r="BI379" s="101">
        <f>IF(U379="nulová",N379,0)</f>
        <v>0</v>
      </c>
      <c r="BJ379" s="15" t="s">
        <v>106</v>
      </c>
      <c r="BK379" s="161">
        <f>ROUND(L379*K379,3)</f>
        <v>0</v>
      </c>
      <c r="BL379" s="15" t="s">
        <v>230</v>
      </c>
      <c r="BM379" s="15" t="s">
        <v>480</v>
      </c>
    </row>
    <row r="380" spans="2:65" s="10" customFormat="1" ht="22.5" customHeight="1">
      <c r="B380" s="162"/>
      <c r="C380" s="163"/>
      <c r="D380" s="163"/>
      <c r="E380" s="164" t="s">
        <v>21</v>
      </c>
      <c r="F380" s="249" t="s">
        <v>23</v>
      </c>
      <c r="G380" s="250"/>
      <c r="H380" s="250"/>
      <c r="I380" s="250"/>
      <c r="J380" s="163"/>
      <c r="K380" s="165">
        <v>1</v>
      </c>
      <c r="L380" s="163"/>
      <c r="M380" s="163"/>
      <c r="N380" s="163"/>
      <c r="O380" s="163"/>
      <c r="P380" s="163"/>
      <c r="Q380" s="163"/>
      <c r="R380" s="166"/>
      <c r="T380" s="167"/>
      <c r="U380" s="163"/>
      <c r="V380" s="163"/>
      <c r="W380" s="163"/>
      <c r="X380" s="163"/>
      <c r="Y380" s="163"/>
      <c r="Z380" s="163"/>
      <c r="AA380" s="168"/>
      <c r="AT380" s="169" t="s">
        <v>163</v>
      </c>
      <c r="AU380" s="169" t="s">
        <v>106</v>
      </c>
      <c r="AV380" s="10" t="s">
        <v>106</v>
      </c>
      <c r="AW380" s="10" t="s">
        <v>164</v>
      </c>
      <c r="AX380" s="10" t="s">
        <v>82</v>
      </c>
      <c r="AY380" s="169" t="s">
        <v>155</v>
      </c>
    </row>
    <row r="381" spans="2:65" s="11" customFormat="1" ht="22.5" customHeight="1">
      <c r="B381" s="170"/>
      <c r="C381" s="171"/>
      <c r="D381" s="171"/>
      <c r="E381" s="172" t="s">
        <v>21</v>
      </c>
      <c r="F381" s="251" t="s">
        <v>165</v>
      </c>
      <c r="G381" s="252"/>
      <c r="H381" s="252"/>
      <c r="I381" s="252"/>
      <c r="J381" s="171"/>
      <c r="K381" s="173">
        <v>1</v>
      </c>
      <c r="L381" s="171"/>
      <c r="M381" s="171"/>
      <c r="N381" s="171"/>
      <c r="O381" s="171"/>
      <c r="P381" s="171"/>
      <c r="Q381" s="171"/>
      <c r="R381" s="174"/>
      <c r="T381" s="175"/>
      <c r="U381" s="171"/>
      <c r="V381" s="171"/>
      <c r="W381" s="171"/>
      <c r="X381" s="171"/>
      <c r="Y381" s="171"/>
      <c r="Z381" s="171"/>
      <c r="AA381" s="176"/>
      <c r="AT381" s="177" t="s">
        <v>163</v>
      </c>
      <c r="AU381" s="177" t="s">
        <v>106</v>
      </c>
      <c r="AV381" s="11" t="s">
        <v>160</v>
      </c>
      <c r="AW381" s="11" t="s">
        <v>164</v>
      </c>
      <c r="AX381" s="11" t="s">
        <v>23</v>
      </c>
      <c r="AY381" s="177" t="s">
        <v>155</v>
      </c>
    </row>
    <row r="382" spans="2:65" s="9" customFormat="1" ht="29.85" customHeight="1">
      <c r="B382" s="143"/>
      <c r="C382" s="144"/>
      <c r="D382" s="153" t="s">
        <v>125</v>
      </c>
      <c r="E382" s="153"/>
      <c r="F382" s="153"/>
      <c r="G382" s="153"/>
      <c r="H382" s="153"/>
      <c r="I382" s="153"/>
      <c r="J382" s="153"/>
      <c r="K382" s="153"/>
      <c r="L382" s="153"/>
      <c r="M382" s="153"/>
      <c r="N382" s="259">
        <f>BK382</f>
        <v>0</v>
      </c>
      <c r="O382" s="260"/>
      <c r="P382" s="260"/>
      <c r="Q382" s="260"/>
      <c r="R382" s="146"/>
      <c r="T382" s="147"/>
      <c r="U382" s="144"/>
      <c r="V382" s="144"/>
      <c r="W382" s="148">
        <f>SUM(W383:W387)</f>
        <v>0</v>
      </c>
      <c r="X382" s="144"/>
      <c r="Y382" s="148">
        <f>SUM(Y383:Y387)</f>
        <v>1.0448256</v>
      </c>
      <c r="Z382" s="144"/>
      <c r="AA382" s="149">
        <f>SUM(AA383:AA387)</f>
        <v>0</v>
      </c>
      <c r="AR382" s="150" t="s">
        <v>106</v>
      </c>
      <c r="AT382" s="151" t="s">
        <v>81</v>
      </c>
      <c r="AU382" s="151" t="s">
        <v>23</v>
      </c>
      <c r="AY382" s="150" t="s">
        <v>155</v>
      </c>
      <c r="BK382" s="152">
        <f>SUM(BK383:BK387)</f>
        <v>0</v>
      </c>
    </row>
    <row r="383" spans="2:65" s="1" customFormat="1" ht="44.25" customHeight="1">
      <c r="B383" s="32"/>
      <c r="C383" s="154" t="s">
        <v>481</v>
      </c>
      <c r="D383" s="154" t="s">
        <v>156</v>
      </c>
      <c r="E383" s="155" t="s">
        <v>482</v>
      </c>
      <c r="F383" s="247" t="s">
        <v>483</v>
      </c>
      <c r="G383" s="246"/>
      <c r="H383" s="246"/>
      <c r="I383" s="246"/>
      <c r="J383" s="156" t="s">
        <v>173</v>
      </c>
      <c r="K383" s="157">
        <v>64.896000000000001</v>
      </c>
      <c r="L383" s="248">
        <v>0</v>
      </c>
      <c r="M383" s="246"/>
      <c r="N383" s="245">
        <f>ROUND(L383*K383,3)</f>
        <v>0</v>
      </c>
      <c r="O383" s="246"/>
      <c r="P383" s="246"/>
      <c r="Q383" s="246"/>
      <c r="R383" s="34"/>
      <c r="T383" s="158" t="s">
        <v>21</v>
      </c>
      <c r="U383" s="41" t="s">
        <v>49</v>
      </c>
      <c r="V383" s="33"/>
      <c r="W383" s="159">
        <f>V383*K383</f>
        <v>0</v>
      </c>
      <c r="X383" s="159">
        <v>1.61E-2</v>
      </c>
      <c r="Y383" s="159">
        <f>X383*K383</f>
        <v>1.0448256</v>
      </c>
      <c r="Z383" s="159">
        <v>0</v>
      </c>
      <c r="AA383" s="160">
        <f>Z383*K383</f>
        <v>0</v>
      </c>
      <c r="AR383" s="15" t="s">
        <v>230</v>
      </c>
      <c r="AT383" s="15" t="s">
        <v>156</v>
      </c>
      <c r="AU383" s="15" t="s">
        <v>106</v>
      </c>
      <c r="AY383" s="15" t="s">
        <v>155</v>
      </c>
      <c r="BE383" s="101">
        <f>IF(U383="základní",N383,0)</f>
        <v>0</v>
      </c>
      <c r="BF383" s="101">
        <f>IF(U383="snížená",N383,0)</f>
        <v>0</v>
      </c>
      <c r="BG383" s="101">
        <f>IF(U383="zákl. přenesená",N383,0)</f>
        <v>0</v>
      </c>
      <c r="BH383" s="101">
        <f>IF(U383="sníž. přenesená",N383,0)</f>
        <v>0</v>
      </c>
      <c r="BI383" s="101">
        <f>IF(U383="nulová",N383,0)</f>
        <v>0</v>
      </c>
      <c r="BJ383" s="15" t="s">
        <v>106</v>
      </c>
      <c r="BK383" s="161">
        <f>ROUND(L383*K383,3)</f>
        <v>0</v>
      </c>
      <c r="BL383" s="15" t="s">
        <v>230</v>
      </c>
      <c r="BM383" s="15" t="s">
        <v>484</v>
      </c>
    </row>
    <row r="384" spans="2:65" s="10" customFormat="1" ht="31.5" customHeight="1">
      <c r="B384" s="162"/>
      <c r="C384" s="163"/>
      <c r="D384" s="163"/>
      <c r="E384" s="164" t="s">
        <v>21</v>
      </c>
      <c r="F384" s="249" t="s">
        <v>485</v>
      </c>
      <c r="G384" s="250"/>
      <c r="H384" s="250"/>
      <c r="I384" s="250"/>
      <c r="J384" s="163"/>
      <c r="K384" s="165">
        <v>46.753100000000003</v>
      </c>
      <c r="L384" s="163"/>
      <c r="M384" s="163"/>
      <c r="N384" s="163"/>
      <c r="O384" s="163"/>
      <c r="P384" s="163"/>
      <c r="Q384" s="163"/>
      <c r="R384" s="166"/>
      <c r="T384" s="167"/>
      <c r="U384" s="163"/>
      <c r="V384" s="163"/>
      <c r="W384" s="163"/>
      <c r="X384" s="163"/>
      <c r="Y384" s="163"/>
      <c r="Z384" s="163"/>
      <c r="AA384" s="168"/>
      <c r="AT384" s="169" t="s">
        <v>163</v>
      </c>
      <c r="AU384" s="169" t="s">
        <v>106</v>
      </c>
      <c r="AV384" s="10" t="s">
        <v>106</v>
      </c>
      <c r="AW384" s="10" t="s">
        <v>164</v>
      </c>
      <c r="AX384" s="10" t="s">
        <v>82</v>
      </c>
      <c r="AY384" s="169" t="s">
        <v>155</v>
      </c>
    </row>
    <row r="385" spans="2:65" s="10" customFormat="1" ht="31.5" customHeight="1">
      <c r="B385" s="162"/>
      <c r="C385" s="163"/>
      <c r="D385" s="163"/>
      <c r="E385" s="164" t="s">
        <v>21</v>
      </c>
      <c r="F385" s="253" t="s">
        <v>486</v>
      </c>
      <c r="G385" s="250"/>
      <c r="H385" s="250"/>
      <c r="I385" s="250"/>
      <c r="J385" s="163"/>
      <c r="K385" s="165">
        <v>18.142399999999999</v>
      </c>
      <c r="L385" s="163"/>
      <c r="M385" s="163"/>
      <c r="N385" s="163"/>
      <c r="O385" s="163"/>
      <c r="P385" s="163"/>
      <c r="Q385" s="163"/>
      <c r="R385" s="166"/>
      <c r="T385" s="167"/>
      <c r="U385" s="163"/>
      <c r="V385" s="163"/>
      <c r="W385" s="163"/>
      <c r="X385" s="163"/>
      <c r="Y385" s="163"/>
      <c r="Z385" s="163"/>
      <c r="AA385" s="168"/>
      <c r="AT385" s="169" t="s">
        <v>163</v>
      </c>
      <c r="AU385" s="169" t="s">
        <v>106</v>
      </c>
      <c r="AV385" s="10" t="s">
        <v>106</v>
      </c>
      <c r="AW385" s="10" t="s">
        <v>164</v>
      </c>
      <c r="AX385" s="10" t="s">
        <v>82</v>
      </c>
      <c r="AY385" s="169" t="s">
        <v>155</v>
      </c>
    </row>
    <row r="386" spans="2:65" s="11" customFormat="1" ht="22.5" customHeight="1">
      <c r="B386" s="170"/>
      <c r="C386" s="171"/>
      <c r="D386" s="171"/>
      <c r="E386" s="172" t="s">
        <v>21</v>
      </c>
      <c r="F386" s="251" t="s">
        <v>165</v>
      </c>
      <c r="G386" s="252"/>
      <c r="H386" s="252"/>
      <c r="I386" s="252"/>
      <c r="J386" s="171"/>
      <c r="K386" s="173">
        <v>64.895499999999998</v>
      </c>
      <c r="L386" s="171"/>
      <c r="M386" s="171"/>
      <c r="N386" s="171"/>
      <c r="O386" s="171"/>
      <c r="P386" s="171"/>
      <c r="Q386" s="171"/>
      <c r="R386" s="174"/>
      <c r="T386" s="175"/>
      <c r="U386" s="171"/>
      <c r="V386" s="171"/>
      <c r="W386" s="171"/>
      <c r="X386" s="171"/>
      <c r="Y386" s="171"/>
      <c r="Z386" s="171"/>
      <c r="AA386" s="176"/>
      <c r="AT386" s="177" t="s">
        <v>163</v>
      </c>
      <c r="AU386" s="177" t="s">
        <v>106</v>
      </c>
      <c r="AV386" s="11" t="s">
        <v>160</v>
      </c>
      <c r="AW386" s="11" t="s">
        <v>164</v>
      </c>
      <c r="AX386" s="11" t="s">
        <v>23</v>
      </c>
      <c r="AY386" s="177" t="s">
        <v>155</v>
      </c>
    </row>
    <row r="387" spans="2:65" s="1" customFormat="1" ht="31.5" customHeight="1">
      <c r="B387" s="32"/>
      <c r="C387" s="154" t="s">
        <v>487</v>
      </c>
      <c r="D387" s="154" t="s">
        <v>156</v>
      </c>
      <c r="E387" s="155" t="s">
        <v>488</v>
      </c>
      <c r="F387" s="247" t="s">
        <v>489</v>
      </c>
      <c r="G387" s="246"/>
      <c r="H387" s="246"/>
      <c r="I387" s="246"/>
      <c r="J387" s="156" t="s">
        <v>182</v>
      </c>
      <c r="K387" s="157">
        <v>1.0449999999999999</v>
      </c>
      <c r="L387" s="248">
        <v>0</v>
      </c>
      <c r="M387" s="246"/>
      <c r="N387" s="245">
        <f>ROUND(L387*K387,3)</f>
        <v>0</v>
      </c>
      <c r="O387" s="246"/>
      <c r="P387" s="246"/>
      <c r="Q387" s="246"/>
      <c r="R387" s="34"/>
      <c r="T387" s="158" t="s">
        <v>21</v>
      </c>
      <c r="U387" s="41" t="s">
        <v>47</v>
      </c>
      <c r="V387" s="33"/>
      <c r="W387" s="159">
        <f>V387*K387</f>
        <v>0</v>
      </c>
      <c r="X387" s="159">
        <v>0</v>
      </c>
      <c r="Y387" s="159">
        <f>X387*K387</f>
        <v>0</v>
      </c>
      <c r="Z387" s="159">
        <v>0</v>
      </c>
      <c r="AA387" s="160">
        <f>Z387*K387</f>
        <v>0</v>
      </c>
      <c r="AR387" s="15" t="s">
        <v>230</v>
      </c>
      <c r="AT387" s="15" t="s">
        <v>156</v>
      </c>
      <c r="AU387" s="15" t="s">
        <v>106</v>
      </c>
      <c r="AY387" s="15" t="s">
        <v>155</v>
      </c>
      <c r="BE387" s="101">
        <f>IF(U387="základní",N387,0)</f>
        <v>0</v>
      </c>
      <c r="BF387" s="101">
        <f>IF(U387="snížená",N387,0)</f>
        <v>0</v>
      </c>
      <c r="BG387" s="101">
        <f>IF(U387="zákl. přenesená",N387,0)</f>
        <v>0</v>
      </c>
      <c r="BH387" s="101">
        <f>IF(U387="sníž. přenesená",N387,0)</f>
        <v>0</v>
      </c>
      <c r="BI387" s="101">
        <f>IF(U387="nulová",N387,0)</f>
        <v>0</v>
      </c>
      <c r="BJ387" s="15" t="s">
        <v>23</v>
      </c>
      <c r="BK387" s="161">
        <f>ROUND(L387*K387,3)</f>
        <v>0</v>
      </c>
      <c r="BL387" s="15" t="s">
        <v>230</v>
      </c>
      <c r="BM387" s="15" t="s">
        <v>490</v>
      </c>
    </row>
    <row r="388" spans="2:65" s="9" customFormat="1" ht="29.85" customHeight="1">
      <c r="B388" s="143"/>
      <c r="C388" s="144"/>
      <c r="D388" s="153" t="s">
        <v>126</v>
      </c>
      <c r="E388" s="153"/>
      <c r="F388" s="153"/>
      <c r="G388" s="153"/>
      <c r="H388" s="153"/>
      <c r="I388" s="153"/>
      <c r="J388" s="153"/>
      <c r="K388" s="153"/>
      <c r="L388" s="153"/>
      <c r="M388" s="153"/>
      <c r="N388" s="263">
        <f>BK388</f>
        <v>0</v>
      </c>
      <c r="O388" s="264"/>
      <c r="P388" s="264"/>
      <c r="Q388" s="264"/>
      <c r="R388" s="146"/>
      <c r="T388" s="147"/>
      <c r="U388" s="144"/>
      <c r="V388" s="144"/>
      <c r="W388" s="148">
        <f>SUM(W389:W399)</f>
        <v>0</v>
      </c>
      <c r="X388" s="144"/>
      <c r="Y388" s="148">
        <f>SUM(Y389:Y399)</f>
        <v>0.19503000000000004</v>
      </c>
      <c r="Z388" s="144"/>
      <c r="AA388" s="149">
        <f>SUM(AA389:AA399)</f>
        <v>0.281698</v>
      </c>
      <c r="AR388" s="150" t="s">
        <v>106</v>
      </c>
      <c r="AT388" s="151" t="s">
        <v>81</v>
      </c>
      <c r="AU388" s="151" t="s">
        <v>23</v>
      </c>
      <c r="AY388" s="150" t="s">
        <v>155</v>
      </c>
      <c r="BK388" s="152">
        <f>SUM(BK389:BK399)</f>
        <v>0</v>
      </c>
    </row>
    <row r="389" spans="2:65" s="1" customFormat="1" ht="31.5" customHeight="1">
      <c r="B389" s="32"/>
      <c r="C389" s="154" t="s">
        <v>491</v>
      </c>
      <c r="D389" s="154" t="s">
        <v>156</v>
      </c>
      <c r="E389" s="155" t="s">
        <v>492</v>
      </c>
      <c r="F389" s="247" t="s">
        <v>493</v>
      </c>
      <c r="G389" s="246"/>
      <c r="H389" s="246"/>
      <c r="I389" s="246"/>
      <c r="J389" s="156" t="s">
        <v>223</v>
      </c>
      <c r="K389" s="157">
        <v>103.8</v>
      </c>
      <c r="L389" s="248">
        <v>0</v>
      </c>
      <c r="M389" s="246"/>
      <c r="N389" s="245">
        <f>ROUND(L389*K389,3)</f>
        <v>0</v>
      </c>
      <c r="O389" s="246"/>
      <c r="P389" s="246"/>
      <c r="Q389" s="246"/>
      <c r="R389" s="34"/>
      <c r="T389" s="158" t="s">
        <v>21</v>
      </c>
      <c r="U389" s="41" t="s">
        <v>49</v>
      </c>
      <c r="V389" s="33"/>
      <c r="W389" s="159">
        <f>V389*K389</f>
        <v>0</v>
      </c>
      <c r="X389" s="159">
        <v>0</v>
      </c>
      <c r="Y389" s="159">
        <f>X389*K389</f>
        <v>0</v>
      </c>
      <c r="Z389" s="159">
        <v>1.91E-3</v>
      </c>
      <c r="AA389" s="160">
        <f>Z389*K389</f>
        <v>0.19825799999999999</v>
      </c>
      <c r="AR389" s="15" t="s">
        <v>230</v>
      </c>
      <c r="AT389" s="15" t="s">
        <v>156</v>
      </c>
      <c r="AU389" s="15" t="s">
        <v>106</v>
      </c>
      <c r="AY389" s="15" t="s">
        <v>155</v>
      </c>
      <c r="BE389" s="101">
        <f>IF(U389="základní",N389,0)</f>
        <v>0</v>
      </c>
      <c r="BF389" s="101">
        <f>IF(U389="snížená",N389,0)</f>
        <v>0</v>
      </c>
      <c r="BG389" s="101">
        <f>IF(U389="zákl. přenesená",N389,0)</f>
        <v>0</v>
      </c>
      <c r="BH389" s="101">
        <f>IF(U389="sníž. přenesená",N389,0)</f>
        <v>0</v>
      </c>
      <c r="BI389" s="101">
        <f>IF(U389="nulová",N389,0)</f>
        <v>0</v>
      </c>
      <c r="BJ389" s="15" t="s">
        <v>106</v>
      </c>
      <c r="BK389" s="161">
        <f>ROUND(L389*K389,3)</f>
        <v>0</v>
      </c>
      <c r="BL389" s="15" t="s">
        <v>230</v>
      </c>
      <c r="BM389" s="15" t="s">
        <v>494</v>
      </c>
    </row>
    <row r="390" spans="2:65" s="10" customFormat="1" ht="22.5" customHeight="1">
      <c r="B390" s="162"/>
      <c r="C390" s="163"/>
      <c r="D390" s="163"/>
      <c r="E390" s="164" t="s">
        <v>21</v>
      </c>
      <c r="F390" s="249" t="s">
        <v>495</v>
      </c>
      <c r="G390" s="250"/>
      <c r="H390" s="250"/>
      <c r="I390" s="250"/>
      <c r="J390" s="163"/>
      <c r="K390" s="165">
        <v>103.8</v>
      </c>
      <c r="L390" s="163"/>
      <c r="M390" s="163"/>
      <c r="N390" s="163"/>
      <c r="O390" s="163"/>
      <c r="P390" s="163"/>
      <c r="Q390" s="163"/>
      <c r="R390" s="166"/>
      <c r="T390" s="167"/>
      <c r="U390" s="163"/>
      <c r="V390" s="163"/>
      <c r="W390" s="163"/>
      <c r="X390" s="163"/>
      <c r="Y390" s="163"/>
      <c r="Z390" s="163"/>
      <c r="AA390" s="168"/>
      <c r="AT390" s="169" t="s">
        <v>163</v>
      </c>
      <c r="AU390" s="169" t="s">
        <v>106</v>
      </c>
      <c r="AV390" s="10" t="s">
        <v>106</v>
      </c>
      <c r="AW390" s="10" t="s">
        <v>164</v>
      </c>
      <c r="AX390" s="10" t="s">
        <v>82</v>
      </c>
      <c r="AY390" s="169" t="s">
        <v>155</v>
      </c>
    </row>
    <row r="391" spans="2:65" s="11" customFormat="1" ht="22.5" customHeight="1">
      <c r="B391" s="170"/>
      <c r="C391" s="171"/>
      <c r="D391" s="171"/>
      <c r="E391" s="172" t="s">
        <v>21</v>
      </c>
      <c r="F391" s="251" t="s">
        <v>165</v>
      </c>
      <c r="G391" s="252"/>
      <c r="H391" s="252"/>
      <c r="I391" s="252"/>
      <c r="J391" s="171"/>
      <c r="K391" s="173">
        <v>103.8</v>
      </c>
      <c r="L391" s="171"/>
      <c r="M391" s="171"/>
      <c r="N391" s="171"/>
      <c r="O391" s="171"/>
      <c r="P391" s="171"/>
      <c r="Q391" s="171"/>
      <c r="R391" s="174"/>
      <c r="T391" s="175"/>
      <c r="U391" s="171"/>
      <c r="V391" s="171"/>
      <c r="W391" s="171"/>
      <c r="X391" s="171"/>
      <c r="Y391" s="171"/>
      <c r="Z391" s="171"/>
      <c r="AA391" s="176"/>
      <c r="AT391" s="177" t="s">
        <v>163</v>
      </c>
      <c r="AU391" s="177" t="s">
        <v>106</v>
      </c>
      <c r="AV391" s="11" t="s">
        <v>160</v>
      </c>
      <c r="AW391" s="11" t="s">
        <v>164</v>
      </c>
      <c r="AX391" s="11" t="s">
        <v>23</v>
      </c>
      <c r="AY391" s="177" t="s">
        <v>155</v>
      </c>
    </row>
    <row r="392" spans="2:65" s="1" customFormat="1" ht="22.5" customHeight="1">
      <c r="B392" s="32"/>
      <c r="C392" s="154" t="s">
        <v>496</v>
      </c>
      <c r="D392" s="154" t="s">
        <v>156</v>
      </c>
      <c r="E392" s="155" t="s">
        <v>497</v>
      </c>
      <c r="F392" s="247" t="s">
        <v>498</v>
      </c>
      <c r="G392" s="246"/>
      <c r="H392" s="246"/>
      <c r="I392" s="246"/>
      <c r="J392" s="156" t="s">
        <v>223</v>
      </c>
      <c r="K392" s="157">
        <v>47.68</v>
      </c>
      <c r="L392" s="248">
        <v>0</v>
      </c>
      <c r="M392" s="246"/>
      <c r="N392" s="245">
        <f>ROUND(L392*K392,3)</f>
        <v>0</v>
      </c>
      <c r="O392" s="246"/>
      <c r="P392" s="246"/>
      <c r="Q392" s="246"/>
      <c r="R392" s="34"/>
      <c r="T392" s="158" t="s">
        <v>21</v>
      </c>
      <c r="U392" s="41" t="s">
        <v>49</v>
      </c>
      <c r="V392" s="33"/>
      <c r="W392" s="159">
        <f>V392*K392</f>
        <v>0</v>
      </c>
      <c r="X392" s="159">
        <v>0</v>
      </c>
      <c r="Y392" s="159">
        <f>X392*K392</f>
        <v>0</v>
      </c>
      <c r="Z392" s="159">
        <v>1.75E-3</v>
      </c>
      <c r="AA392" s="160">
        <f>Z392*K392</f>
        <v>8.344E-2</v>
      </c>
      <c r="AR392" s="15" t="s">
        <v>230</v>
      </c>
      <c r="AT392" s="15" t="s">
        <v>156</v>
      </c>
      <c r="AU392" s="15" t="s">
        <v>106</v>
      </c>
      <c r="AY392" s="15" t="s">
        <v>155</v>
      </c>
      <c r="BE392" s="101">
        <f>IF(U392="základní",N392,0)</f>
        <v>0</v>
      </c>
      <c r="BF392" s="101">
        <f>IF(U392="snížená",N392,0)</f>
        <v>0</v>
      </c>
      <c r="BG392" s="101">
        <f>IF(U392="zákl. přenesená",N392,0)</f>
        <v>0</v>
      </c>
      <c r="BH392" s="101">
        <f>IF(U392="sníž. přenesená",N392,0)</f>
        <v>0</v>
      </c>
      <c r="BI392" s="101">
        <f>IF(U392="nulová",N392,0)</f>
        <v>0</v>
      </c>
      <c r="BJ392" s="15" t="s">
        <v>106</v>
      </c>
      <c r="BK392" s="161">
        <f>ROUND(L392*K392,3)</f>
        <v>0</v>
      </c>
      <c r="BL392" s="15" t="s">
        <v>230</v>
      </c>
      <c r="BM392" s="15" t="s">
        <v>499</v>
      </c>
    </row>
    <row r="393" spans="2:65" s="10" customFormat="1" ht="31.5" customHeight="1">
      <c r="B393" s="162"/>
      <c r="C393" s="163"/>
      <c r="D393" s="163"/>
      <c r="E393" s="164" t="s">
        <v>21</v>
      </c>
      <c r="F393" s="249" t="s">
        <v>500</v>
      </c>
      <c r="G393" s="250"/>
      <c r="H393" s="250"/>
      <c r="I393" s="250"/>
      <c r="J393" s="163"/>
      <c r="K393" s="165">
        <v>33.5</v>
      </c>
      <c r="L393" s="163"/>
      <c r="M393" s="163"/>
      <c r="N393" s="163"/>
      <c r="O393" s="163"/>
      <c r="P393" s="163"/>
      <c r="Q393" s="163"/>
      <c r="R393" s="166"/>
      <c r="T393" s="167"/>
      <c r="U393" s="163"/>
      <c r="V393" s="163"/>
      <c r="W393" s="163"/>
      <c r="X393" s="163"/>
      <c r="Y393" s="163"/>
      <c r="Z393" s="163"/>
      <c r="AA393" s="168"/>
      <c r="AT393" s="169" t="s">
        <v>163</v>
      </c>
      <c r="AU393" s="169" t="s">
        <v>106</v>
      </c>
      <c r="AV393" s="10" t="s">
        <v>106</v>
      </c>
      <c r="AW393" s="10" t="s">
        <v>164</v>
      </c>
      <c r="AX393" s="10" t="s">
        <v>82</v>
      </c>
      <c r="AY393" s="169" t="s">
        <v>155</v>
      </c>
    </row>
    <row r="394" spans="2:65" s="10" customFormat="1" ht="31.5" customHeight="1">
      <c r="B394" s="162"/>
      <c r="C394" s="163"/>
      <c r="D394" s="163"/>
      <c r="E394" s="164" t="s">
        <v>21</v>
      </c>
      <c r="F394" s="253" t="s">
        <v>501</v>
      </c>
      <c r="G394" s="250"/>
      <c r="H394" s="250"/>
      <c r="I394" s="250"/>
      <c r="J394" s="163"/>
      <c r="K394" s="165">
        <v>14.18</v>
      </c>
      <c r="L394" s="163"/>
      <c r="M394" s="163"/>
      <c r="N394" s="163"/>
      <c r="O394" s="163"/>
      <c r="P394" s="163"/>
      <c r="Q394" s="163"/>
      <c r="R394" s="166"/>
      <c r="T394" s="167"/>
      <c r="U394" s="163"/>
      <c r="V394" s="163"/>
      <c r="W394" s="163"/>
      <c r="X394" s="163"/>
      <c r="Y394" s="163"/>
      <c r="Z394" s="163"/>
      <c r="AA394" s="168"/>
      <c r="AT394" s="169" t="s">
        <v>163</v>
      </c>
      <c r="AU394" s="169" t="s">
        <v>106</v>
      </c>
      <c r="AV394" s="10" t="s">
        <v>106</v>
      </c>
      <c r="AW394" s="10" t="s">
        <v>164</v>
      </c>
      <c r="AX394" s="10" t="s">
        <v>82</v>
      </c>
      <c r="AY394" s="169" t="s">
        <v>155</v>
      </c>
    </row>
    <row r="395" spans="2:65" s="11" customFormat="1" ht="22.5" customHeight="1">
      <c r="B395" s="170"/>
      <c r="C395" s="171"/>
      <c r="D395" s="171"/>
      <c r="E395" s="172" t="s">
        <v>21</v>
      </c>
      <c r="F395" s="251" t="s">
        <v>165</v>
      </c>
      <c r="G395" s="252"/>
      <c r="H395" s="252"/>
      <c r="I395" s="252"/>
      <c r="J395" s="171"/>
      <c r="K395" s="173">
        <v>47.68</v>
      </c>
      <c r="L395" s="171"/>
      <c r="M395" s="171"/>
      <c r="N395" s="171"/>
      <c r="O395" s="171"/>
      <c r="P395" s="171"/>
      <c r="Q395" s="171"/>
      <c r="R395" s="174"/>
      <c r="T395" s="175"/>
      <c r="U395" s="171"/>
      <c r="V395" s="171"/>
      <c r="W395" s="171"/>
      <c r="X395" s="171"/>
      <c r="Y395" s="171"/>
      <c r="Z395" s="171"/>
      <c r="AA395" s="176"/>
      <c r="AT395" s="177" t="s">
        <v>163</v>
      </c>
      <c r="AU395" s="177" t="s">
        <v>106</v>
      </c>
      <c r="AV395" s="11" t="s">
        <v>160</v>
      </c>
      <c r="AW395" s="11" t="s">
        <v>164</v>
      </c>
      <c r="AX395" s="11" t="s">
        <v>23</v>
      </c>
      <c r="AY395" s="177" t="s">
        <v>155</v>
      </c>
    </row>
    <row r="396" spans="2:65" s="1" customFormat="1" ht="44.25" customHeight="1">
      <c r="B396" s="32"/>
      <c r="C396" s="154" t="s">
        <v>502</v>
      </c>
      <c r="D396" s="154" t="s">
        <v>156</v>
      </c>
      <c r="E396" s="155" t="s">
        <v>503</v>
      </c>
      <c r="F396" s="247" t="s">
        <v>504</v>
      </c>
      <c r="G396" s="246"/>
      <c r="H396" s="246"/>
      <c r="I396" s="246"/>
      <c r="J396" s="156" t="s">
        <v>223</v>
      </c>
      <c r="K396" s="157">
        <v>88.65</v>
      </c>
      <c r="L396" s="248">
        <v>0</v>
      </c>
      <c r="M396" s="246"/>
      <c r="N396" s="245">
        <f>ROUND(L396*K396,3)</f>
        <v>0</v>
      </c>
      <c r="O396" s="246"/>
      <c r="P396" s="246"/>
      <c r="Q396" s="246"/>
      <c r="R396" s="34"/>
      <c r="T396" s="158" t="s">
        <v>21</v>
      </c>
      <c r="U396" s="41" t="s">
        <v>47</v>
      </c>
      <c r="V396" s="33"/>
      <c r="W396" s="159">
        <f>V396*K396</f>
        <v>0</v>
      </c>
      <c r="X396" s="159">
        <v>2.2000000000000001E-3</v>
      </c>
      <c r="Y396" s="159">
        <f>X396*K396</f>
        <v>0.19503000000000004</v>
      </c>
      <c r="Z396" s="159">
        <v>0</v>
      </c>
      <c r="AA396" s="160">
        <f>Z396*K396</f>
        <v>0</v>
      </c>
      <c r="AR396" s="15" t="s">
        <v>230</v>
      </c>
      <c r="AT396" s="15" t="s">
        <v>156</v>
      </c>
      <c r="AU396" s="15" t="s">
        <v>106</v>
      </c>
      <c r="AY396" s="15" t="s">
        <v>155</v>
      </c>
      <c r="BE396" s="101">
        <f>IF(U396="základní",N396,0)</f>
        <v>0</v>
      </c>
      <c r="BF396" s="101">
        <f>IF(U396="snížená",N396,0)</f>
        <v>0</v>
      </c>
      <c r="BG396" s="101">
        <f>IF(U396="zákl. přenesená",N396,0)</f>
        <v>0</v>
      </c>
      <c r="BH396" s="101">
        <f>IF(U396="sníž. přenesená",N396,0)</f>
        <v>0</v>
      </c>
      <c r="BI396" s="101">
        <f>IF(U396="nulová",N396,0)</f>
        <v>0</v>
      </c>
      <c r="BJ396" s="15" t="s">
        <v>23</v>
      </c>
      <c r="BK396" s="161">
        <f>ROUND(L396*K396,3)</f>
        <v>0</v>
      </c>
      <c r="BL396" s="15" t="s">
        <v>230</v>
      </c>
      <c r="BM396" s="15" t="s">
        <v>505</v>
      </c>
    </row>
    <row r="397" spans="2:65" s="10" customFormat="1" ht="22.5" customHeight="1">
      <c r="B397" s="162"/>
      <c r="C397" s="163"/>
      <c r="D397" s="163"/>
      <c r="E397" s="164" t="s">
        <v>21</v>
      </c>
      <c r="F397" s="249" t="s">
        <v>506</v>
      </c>
      <c r="G397" s="250"/>
      <c r="H397" s="250"/>
      <c r="I397" s="250"/>
      <c r="J397" s="163"/>
      <c r="K397" s="165">
        <v>88.65</v>
      </c>
      <c r="L397" s="163"/>
      <c r="M397" s="163"/>
      <c r="N397" s="163"/>
      <c r="O397" s="163"/>
      <c r="P397" s="163"/>
      <c r="Q397" s="163"/>
      <c r="R397" s="166"/>
      <c r="T397" s="167"/>
      <c r="U397" s="163"/>
      <c r="V397" s="163"/>
      <c r="W397" s="163"/>
      <c r="X397" s="163"/>
      <c r="Y397" s="163"/>
      <c r="Z397" s="163"/>
      <c r="AA397" s="168"/>
      <c r="AT397" s="169" t="s">
        <v>163</v>
      </c>
      <c r="AU397" s="169" t="s">
        <v>106</v>
      </c>
      <c r="AV397" s="10" t="s">
        <v>106</v>
      </c>
      <c r="AW397" s="10" t="s">
        <v>164</v>
      </c>
      <c r="AX397" s="10" t="s">
        <v>82</v>
      </c>
      <c r="AY397" s="169" t="s">
        <v>155</v>
      </c>
    </row>
    <row r="398" spans="2:65" s="11" customFormat="1" ht="22.5" customHeight="1">
      <c r="B398" s="170"/>
      <c r="C398" s="171"/>
      <c r="D398" s="171"/>
      <c r="E398" s="172" t="s">
        <v>21</v>
      </c>
      <c r="F398" s="251" t="s">
        <v>165</v>
      </c>
      <c r="G398" s="252"/>
      <c r="H398" s="252"/>
      <c r="I398" s="252"/>
      <c r="J398" s="171"/>
      <c r="K398" s="173">
        <v>88.65</v>
      </c>
      <c r="L398" s="171"/>
      <c r="M398" s="171"/>
      <c r="N398" s="171"/>
      <c r="O398" s="171"/>
      <c r="P398" s="171"/>
      <c r="Q398" s="171"/>
      <c r="R398" s="174"/>
      <c r="T398" s="175"/>
      <c r="U398" s="171"/>
      <c r="V398" s="171"/>
      <c r="W398" s="171"/>
      <c r="X398" s="171"/>
      <c r="Y398" s="171"/>
      <c r="Z398" s="171"/>
      <c r="AA398" s="176"/>
      <c r="AT398" s="177" t="s">
        <v>163</v>
      </c>
      <c r="AU398" s="177" t="s">
        <v>106</v>
      </c>
      <c r="AV398" s="11" t="s">
        <v>160</v>
      </c>
      <c r="AW398" s="11" t="s">
        <v>164</v>
      </c>
      <c r="AX398" s="11" t="s">
        <v>23</v>
      </c>
      <c r="AY398" s="177" t="s">
        <v>155</v>
      </c>
    </row>
    <row r="399" spans="2:65" s="1" customFormat="1" ht="31.5" customHeight="1">
      <c r="B399" s="32"/>
      <c r="C399" s="154" t="s">
        <v>507</v>
      </c>
      <c r="D399" s="154" t="s">
        <v>156</v>
      </c>
      <c r="E399" s="155" t="s">
        <v>508</v>
      </c>
      <c r="F399" s="247" t="s">
        <v>509</v>
      </c>
      <c r="G399" s="246"/>
      <c r="H399" s="246"/>
      <c r="I399" s="246"/>
      <c r="J399" s="156" t="s">
        <v>182</v>
      </c>
      <c r="K399" s="157">
        <v>0.19500000000000001</v>
      </c>
      <c r="L399" s="248">
        <v>0</v>
      </c>
      <c r="M399" s="246"/>
      <c r="N399" s="245">
        <f>ROUND(L399*K399,3)</f>
        <v>0</v>
      </c>
      <c r="O399" s="246"/>
      <c r="P399" s="246"/>
      <c r="Q399" s="246"/>
      <c r="R399" s="34"/>
      <c r="T399" s="158" t="s">
        <v>21</v>
      </c>
      <c r="U399" s="41" t="s">
        <v>47</v>
      </c>
      <c r="V399" s="33"/>
      <c r="W399" s="159">
        <f>V399*K399</f>
        <v>0</v>
      </c>
      <c r="X399" s="159">
        <v>0</v>
      </c>
      <c r="Y399" s="159">
        <f>X399*K399</f>
        <v>0</v>
      </c>
      <c r="Z399" s="159">
        <v>0</v>
      </c>
      <c r="AA399" s="160">
        <f>Z399*K399</f>
        <v>0</v>
      </c>
      <c r="AR399" s="15" t="s">
        <v>230</v>
      </c>
      <c r="AT399" s="15" t="s">
        <v>156</v>
      </c>
      <c r="AU399" s="15" t="s">
        <v>106</v>
      </c>
      <c r="AY399" s="15" t="s">
        <v>155</v>
      </c>
      <c r="BE399" s="101">
        <f>IF(U399="základní",N399,0)</f>
        <v>0</v>
      </c>
      <c r="BF399" s="101">
        <f>IF(U399="snížená",N399,0)</f>
        <v>0</v>
      </c>
      <c r="BG399" s="101">
        <f>IF(U399="zákl. přenesená",N399,0)</f>
        <v>0</v>
      </c>
      <c r="BH399" s="101">
        <f>IF(U399="sníž. přenesená",N399,0)</f>
        <v>0</v>
      </c>
      <c r="BI399" s="101">
        <f>IF(U399="nulová",N399,0)</f>
        <v>0</v>
      </c>
      <c r="BJ399" s="15" t="s">
        <v>23</v>
      </c>
      <c r="BK399" s="161">
        <f>ROUND(L399*K399,3)</f>
        <v>0</v>
      </c>
      <c r="BL399" s="15" t="s">
        <v>230</v>
      </c>
      <c r="BM399" s="15" t="s">
        <v>510</v>
      </c>
    </row>
    <row r="400" spans="2:65" s="9" customFormat="1" ht="29.85" customHeight="1">
      <c r="B400" s="143"/>
      <c r="C400" s="144"/>
      <c r="D400" s="153" t="s">
        <v>127</v>
      </c>
      <c r="E400" s="153"/>
      <c r="F400" s="153"/>
      <c r="G400" s="153"/>
      <c r="H400" s="153"/>
      <c r="I400" s="153"/>
      <c r="J400" s="153"/>
      <c r="K400" s="153"/>
      <c r="L400" s="153"/>
      <c r="M400" s="153"/>
      <c r="N400" s="263">
        <f>BK400</f>
        <v>0</v>
      </c>
      <c r="O400" s="264"/>
      <c r="P400" s="264"/>
      <c r="Q400" s="264"/>
      <c r="R400" s="146"/>
      <c r="T400" s="147"/>
      <c r="U400" s="144"/>
      <c r="V400" s="144"/>
      <c r="W400" s="148">
        <f>SUM(W401:W409)</f>
        <v>0</v>
      </c>
      <c r="X400" s="144"/>
      <c r="Y400" s="148">
        <f>SUM(Y401:Y409)</f>
        <v>0</v>
      </c>
      <c r="Z400" s="144"/>
      <c r="AA400" s="149">
        <f>SUM(AA401:AA409)</f>
        <v>4.48E-2</v>
      </c>
      <c r="AR400" s="150" t="s">
        <v>106</v>
      </c>
      <c r="AT400" s="151" t="s">
        <v>81</v>
      </c>
      <c r="AU400" s="151" t="s">
        <v>23</v>
      </c>
      <c r="AY400" s="150" t="s">
        <v>155</v>
      </c>
      <c r="BK400" s="152">
        <f>SUM(BK401:BK409)</f>
        <v>0</v>
      </c>
    </row>
    <row r="401" spans="2:65" s="1" customFormat="1" ht="31.5" customHeight="1">
      <c r="B401" s="32"/>
      <c r="C401" s="154" t="s">
        <v>511</v>
      </c>
      <c r="D401" s="154" t="s">
        <v>156</v>
      </c>
      <c r="E401" s="155" t="s">
        <v>512</v>
      </c>
      <c r="F401" s="247" t="s">
        <v>513</v>
      </c>
      <c r="G401" s="246"/>
      <c r="H401" s="246"/>
      <c r="I401" s="246"/>
      <c r="J401" s="156" t="s">
        <v>277</v>
      </c>
      <c r="K401" s="157">
        <v>18</v>
      </c>
      <c r="L401" s="248">
        <v>0</v>
      </c>
      <c r="M401" s="246"/>
      <c r="N401" s="245">
        <f>ROUND(L401*K401,3)</f>
        <v>0</v>
      </c>
      <c r="O401" s="246"/>
      <c r="P401" s="246"/>
      <c r="Q401" s="246"/>
      <c r="R401" s="34"/>
      <c r="T401" s="158" t="s">
        <v>21</v>
      </c>
      <c r="U401" s="41" t="s">
        <v>49</v>
      </c>
      <c r="V401" s="33"/>
      <c r="W401" s="159">
        <f>V401*K401</f>
        <v>0</v>
      </c>
      <c r="X401" s="159">
        <v>0</v>
      </c>
      <c r="Y401" s="159">
        <f>X401*K401</f>
        <v>0</v>
      </c>
      <c r="Z401" s="159">
        <v>0</v>
      </c>
      <c r="AA401" s="160">
        <f>Z401*K401</f>
        <v>0</v>
      </c>
      <c r="AR401" s="15" t="s">
        <v>230</v>
      </c>
      <c r="AT401" s="15" t="s">
        <v>156</v>
      </c>
      <c r="AU401" s="15" t="s">
        <v>106</v>
      </c>
      <c r="AY401" s="15" t="s">
        <v>155</v>
      </c>
      <c r="BE401" s="101">
        <f>IF(U401="základní",N401,0)</f>
        <v>0</v>
      </c>
      <c r="BF401" s="101">
        <f>IF(U401="snížená",N401,0)</f>
        <v>0</v>
      </c>
      <c r="BG401" s="101">
        <f>IF(U401="zákl. přenesená",N401,0)</f>
        <v>0</v>
      </c>
      <c r="BH401" s="101">
        <f>IF(U401="sníž. přenesená",N401,0)</f>
        <v>0</v>
      </c>
      <c r="BI401" s="101">
        <f>IF(U401="nulová",N401,0)</f>
        <v>0</v>
      </c>
      <c r="BJ401" s="15" t="s">
        <v>106</v>
      </c>
      <c r="BK401" s="161">
        <f>ROUND(L401*K401,3)</f>
        <v>0</v>
      </c>
      <c r="BL401" s="15" t="s">
        <v>230</v>
      </c>
      <c r="BM401" s="15" t="s">
        <v>514</v>
      </c>
    </row>
    <row r="402" spans="2:65" s="10" customFormat="1" ht="22.5" customHeight="1">
      <c r="B402" s="162"/>
      <c r="C402" s="163"/>
      <c r="D402" s="163"/>
      <c r="E402" s="164" t="s">
        <v>21</v>
      </c>
      <c r="F402" s="249" t="s">
        <v>240</v>
      </c>
      <c r="G402" s="250"/>
      <c r="H402" s="250"/>
      <c r="I402" s="250"/>
      <c r="J402" s="163"/>
      <c r="K402" s="165">
        <v>18</v>
      </c>
      <c r="L402" s="163"/>
      <c r="M402" s="163"/>
      <c r="N402" s="163"/>
      <c r="O402" s="163"/>
      <c r="P402" s="163"/>
      <c r="Q402" s="163"/>
      <c r="R402" s="166"/>
      <c r="T402" s="167"/>
      <c r="U402" s="163"/>
      <c r="V402" s="163"/>
      <c r="W402" s="163"/>
      <c r="X402" s="163"/>
      <c r="Y402" s="163"/>
      <c r="Z402" s="163"/>
      <c r="AA402" s="168"/>
      <c r="AT402" s="169" t="s">
        <v>163</v>
      </c>
      <c r="AU402" s="169" t="s">
        <v>106</v>
      </c>
      <c r="AV402" s="10" t="s">
        <v>106</v>
      </c>
      <c r="AW402" s="10" t="s">
        <v>164</v>
      </c>
      <c r="AX402" s="10" t="s">
        <v>82</v>
      </c>
      <c r="AY402" s="169" t="s">
        <v>155</v>
      </c>
    </row>
    <row r="403" spans="2:65" s="11" customFormat="1" ht="22.5" customHeight="1">
      <c r="B403" s="170"/>
      <c r="C403" s="171"/>
      <c r="D403" s="171"/>
      <c r="E403" s="172" t="s">
        <v>21</v>
      </c>
      <c r="F403" s="251" t="s">
        <v>165</v>
      </c>
      <c r="G403" s="252"/>
      <c r="H403" s="252"/>
      <c r="I403" s="252"/>
      <c r="J403" s="171"/>
      <c r="K403" s="173">
        <v>18</v>
      </c>
      <c r="L403" s="171"/>
      <c r="M403" s="171"/>
      <c r="N403" s="171"/>
      <c r="O403" s="171"/>
      <c r="P403" s="171"/>
      <c r="Q403" s="171"/>
      <c r="R403" s="174"/>
      <c r="T403" s="175"/>
      <c r="U403" s="171"/>
      <c r="V403" s="171"/>
      <c r="W403" s="171"/>
      <c r="X403" s="171"/>
      <c r="Y403" s="171"/>
      <c r="Z403" s="171"/>
      <c r="AA403" s="176"/>
      <c r="AT403" s="177" t="s">
        <v>163</v>
      </c>
      <c r="AU403" s="177" t="s">
        <v>106</v>
      </c>
      <c r="AV403" s="11" t="s">
        <v>160</v>
      </c>
      <c r="AW403" s="11" t="s">
        <v>164</v>
      </c>
      <c r="AX403" s="11" t="s">
        <v>23</v>
      </c>
      <c r="AY403" s="177" t="s">
        <v>155</v>
      </c>
    </row>
    <row r="404" spans="2:65" s="1" customFormat="1" ht="31.5" customHeight="1">
      <c r="B404" s="32"/>
      <c r="C404" s="154" t="s">
        <v>515</v>
      </c>
      <c r="D404" s="154" t="s">
        <v>156</v>
      </c>
      <c r="E404" s="155" t="s">
        <v>516</v>
      </c>
      <c r="F404" s="247" t="s">
        <v>517</v>
      </c>
      <c r="G404" s="246"/>
      <c r="H404" s="246"/>
      <c r="I404" s="246"/>
      <c r="J404" s="156" t="s">
        <v>277</v>
      </c>
      <c r="K404" s="157">
        <v>14</v>
      </c>
      <c r="L404" s="248">
        <v>0</v>
      </c>
      <c r="M404" s="246"/>
      <c r="N404" s="245">
        <f>ROUND(L404*K404,3)</f>
        <v>0</v>
      </c>
      <c r="O404" s="246"/>
      <c r="P404" s="246"/>
      <c r="Q404" s="246"/>
      <c r="R404" s="34"/>
      <c r="T404" s="158" t="s">
        <v>21</v>
      </c>
      <c r="U404" s="41" t="s">
        <v>47</v>
      </c>
      <c r="V404" s="33"/>
      <c r="W404" s="159">
        <f>V404*K404</f>
        <v>0</v>
      </c>
      <c r="X404" s="159">
        <v>0</v>
      </c>
      <c r="Y404" s="159">
        <f>X404*K404</f>
        <v>0</v>
      </c>
      <c r="Z404" s="159">
        <v>3.2000000000000002E-3</v>
      </c>
      <c r="AA404" s="160">
        <f>Z404*K404</f>
        <v>4.48E-2</v>
      </c>
      <c r="AR404" s="15" t="s">
        <v>230</v>
      </c>
      <c r="AT404" s="15" t="s">
        <v>156</v>
      </c>
      <c r="AU404" s="15" t="s">
        <v>106</v>
      </c>
      <c r="AY404" s="15" t="s">
        <v>155</v>
      </c>
      <c r="BE404" s="101">
        <f>IF(U404="základní",N404,0)</f>
        <v>0</v>
      </c>
      <c r="BF404" s="101">
        <f>IF(U404="snížená",N404,0)</f>
        <v>0</v>
      </c>
      <c r="BG404" s="101">
        <f>IF(U404="zákl. přenesená",N404,0)</f>
        <v>0</v>
      </c>
      <c r="BH404" s="101">
        <f>IF(U404="sníž. přenesená",N404,0)</f>
        <v>0</v>
      </c>
      <c r="BI404" s="101">
        <f>IF(U404="nulová",N404,0)</f>
        <v>0</v>
      </c>
      <c r="BJ404" s="15" t="s">
        <v>23</v>
      </c>
      <c r="BK404" s="161">
        <f>ROUND(L404*K404,3)</f>
        <v>0</v>
      </c>
      <c r="BL404" s="15" t="s">
        <v>230</v>
      </c>
      <c r="BM404" s="15" t="s">
        <v>518</v>
      </c>
    </row>
    <row r="405" spans="2:65" s="10" customFormat="1" ht="22.5" customHeight="1">
      <c r="B405" s="162"/>
      <c r="C405" s="163"/>
      <c r="D405" s="163"/>
      <c r="E405" s="164" t="s">
        <v>21</v>
      </c>
      <c r="F405" s="249" t="s">
        <v>220</v>
      </c>
      <c r="G405" s="250"/>
      <c r="H405" s="250"/>
      <c r="I405" s="250"/>
      <c r="J405" s="163"/>
      <c r="K405" s="165">
        <v>14</v>
      </c>
      <c r="L405" s="163"/>
      <c r="M405" s="163"/>
      <c r="N405" s="163"/>
      <c r="O405" s="163"/>
      <c r="P405" s="163"/>
      <c r="Q405" s="163"/>
      <c r="R405" s="166"/>
      <c r="T405" s="167"/>
      <c r="U405" s="163"/>
      <c r="V405" s="163"/>
      <c r="W405" s="163"/>
      <c r="X405" s="163"/>
      <c r="Y405" s="163"/>
      <c r="Z405" s="163"/>
      <c r="AA405" s="168"/>
      <c r="AT405" s="169" t="s">
        <v>163</v>
      </c>
      <c r="AU405" s="169" t="s">
        <v>106</v>
      </c>
      <c r="AV405" s="10" t="s">
        <v>106</v>
      </c>
      <c r="AW405" s="10" t="s">
        <v>164</v>
      </c>
      <c r="AX405" s="10" t="s">
        <v>82</v>
      </c>
      <c r="AY405" s="169" t="s">
        <v>155</v>
      </c>
    </row>
    <row r="406" spans="2:65" s="11" customFormat="1" ht="22.5" customHeight="1">
      <c r="B406" s="170"/>
      <c r="C406" s="171"/>
      <c r="D406" s="171"/>
      <c r="E406" s="172" t="s">
        <v>21</v>
      </c>
      <c r="F406" s="251" t="s">
        <v>165</v>
      </c>
      <c r="G406" s="252"/>
      <c r="H406" s="252"/>
      <c r="I406" s="252"/>
      <c r="J406" s="171"/>
      <c r="K406" s="173">
        <v>14</v>
      </c>
      <c r="L406" s="171"/>
      <c r="M406" s="171"/>
      <c r="N406" s="171"/>
      <c r="O406" s="171"/>
      <c r="P406" s="171"/>
      <c r="Q406" s="171"/>
      <c r="R406" s="174"/>
      <c r="T406" s="175"/>
      <c r="U406" s="171"/>
      <c r="V406" s="171"/>
      <c r="W406" s="171"/>
      <c r="X406" s="171"/>
      <c r="Y406" s="171"/>
      <c r="Z406" s="171"/>
      <c r="AA406" s="176"/>
      <c r="AT406" s="177" t="s">
        <v>163</v>
      </c>
      <c r="AU406" s="177" t="s">
        <v>106</v>
      </c>
      <c r="AV406" s="11" t="s">
        <v>160</v>
      </c>
      <c r="AW406" s="11" t="s">
        <v>164</v>
      </c>
      <c r="AX406" s="11" t="s">
        <v>23</v>
      </c>
      <c r="AY406" s="177" t="s">
        <v>155</v>
      </c>
    </row>
    <row r="407" spans="2:65" s="1" customFormat="1" ht="31.5" customHeight="1">
      <c r="B407" s="32"/>
      <c r="C407" s="154" t="s">
        <v>519</v>
      </c>
      <c r="D407" s="154" t="s">
        <v>156</v>
      </c>
      <c r="E407" s="155" t="s">
        <v>520</v>
      </c>
      <c r="F407" s="247" t="s">
        <v>521</v>
      </c>
      <c r="G407" s="246"/>
      <c r="H407" s="246"/>
      <c r="I407" s="246"/>
      <c r="J407" s="156" t="s">
        <v>182</v>
      </c>
      <c r="K407" s="157">
        <v>1.5629999999999999</v>
      </c>
      <c r="L407" s="248">
        <v>0</v>
      </c>
      <c r="M407" s="246"/>
      <c r="N407" s="245">
        <f>ROUND(L407*K407,3)</f>
        <v>0</v>
      </c>
      <c r="O407" s="246"/>
      <c r="P407" s="246"/>
      <c r="Q407" s="246"/>
      <c r="R407" s="34"/>
      <c r="T407" s="158" t="s">
        <v>21</v>
      </c>
      <c r="U407" s="41" t="s">
        <v>47</v>
      </c>
      <c r="V407" s="33"/>
      <c r="W407" s="159">
        <f>V407*K407</f>
        <v>0</v>
      </c>
      <c r="X407" s="159">
        <v>0</v>
      </c>
      <c r="Y407" s="159">
        <f>X407*K407</f>
        <v>0</v>
      </c>
      <c r="Z407" s="159">
        <v>0</v>
      </c>
      <c r="AA407" s="160">
        <f>Z407*K407</f>
        <v>0</v>
      </c>
      <c r="AR407" s="15" t="s">
        <v>230</v>
      </c>
      <c r="AT407" s="15" t="s">
        <v>156</v>
      </c>
      <c r="AU407" s="15" t="s">
        <v>106</v>
      </c>
      <c r="AY407" s="15" t="s">
        <v>155</v>
      </c>
      <c r="BE407" s="101">
        <f>IF(U407="základní",N407,0)</f>
        <v>0</v>
      </c>
      <c r="BF407" s="101">
        <f>IF(U407="snížená",N407,0)</f>
        <v>0</v>
      </c>
      <c r="BG407" s="101">
        <f>IF(U407="zákl. přenesená",N407,0)</f>
        <v>0</v>
      </c>
      <c r="BH407" s="101">
        <f>IF(U407="sníž. přenesená",N407,0)</f>
        <v>0</v>
      </c>
      <c r="BI407" s="101">
        <f>IF(U407="nulová",N407,0)</f>
        <v>0</v>
      </c>
      <c r="BJ407" s="15" t="s">
        <v>23</v>
      </c>
      <c r="BK407" s="161">
        <f>ROUND(L407*K407,3)</f>
        <v>0</v>
      </c>
      <c r="BL407" s="15" t="s">
        <v>230</v>
      </c>
      <c r="BM407" s="15" t="s">
        <v>522</v>
      </c>
    </row>
    <row r="408" spans="2:65" s="10" customFormat="1" ht="22.5" customHeight="1">
      <c r="B408" s="162"/>
      <c r="C408" s="163"/>
      <c r="D408" s="163"/>
      <c r="E408" s="164" t="s">
        <v>21</v>
      </c>
      <c r="F408" s="249" t="s">
        <v>523</v>
      </c>
      <c r="G408" s="250"/>
      <c r="H408" s="250"/>
      <c r="I408" s="250"/>
      <c r="J408" s="163"/>
      <c r="K408" s="165">
        <v>1.5629999999999999</v>
      </c>
      <c r="L408" s="163"/>
      <c r="M408" s="163"/>
      <c r="N408" s="163"/>
      <c r="O408" s="163"/>
      <c r="P408" s="163"/>
      <c r="Q408" s="163"/>
      <c r="R408" s="166"/>
      <c r="T408" s="167"/>
      <c r="U408" s="163"/>
      <c r="V408" s="163"/>
      <c r="W408" s="163"/>
      <c r="X408" s="163"/>
      <c r="Y408" s="163"/>
      <c r="Z408" s="163"/>
      <c r="AA408" s="168"/>
      <c r="AT408" s="169" t="s">
        <v>163</v>
      </c>
      <c r="AU408" s="169" t="s">
        <v>106</v>
      </c>
      <c r="AV408" s="10" t="s">
        <v>106</v>
      </c>
      <c r="AW408" s="10" t="s">
        <v>164</v>
      </c>
      <c r="AX408" s="10" t="s">
        <v>82</v>
      </c>
      <c r="AY408" s="169" t="s">
        <v>155</v>
      </c>
    </row>
    <row r="409" spans="2:65" s="11" customFormat="1" ht="22.5" customHeight="1">
      <c r="B409" s="170"/>
      <c r="C409" s="171"/>
      <c r="D409" s="171"/>
      <c r="E409" s="172" t="s">
        <v>21</v>
      </c>
      <c r="F409" s="251" t="s">
        <v>165</v>
      </c>
      <c r="G409" s="252"/>
      <c r="H409" s="252"/>
      <c r="I409" s="252"/>
      <c r="J409" s="171"/>
      <c r="K409" s="173">
        <v>1.5629999999999999</v>
      </c>
      <c r="L409" s="171"/>
      <c r="M409" s="171"/>
      <c r="N409" s="171"/>
      <c r="O409" s="171"/>
      <c r="P409" s="171"/>
      <c r="Q409" s="171"/>
      <c r="R409" s="174"/>
      <c r="T409" s="175"/>
      <c r="U409" s="171"/>
      <c r="V409" s="171"/>
      <c r="W409" s="171"/>
      <c r="X409" s="171"/>
      <c r="Y409" s="171"/>
      <c r="Z409" s="171"/>
      <c r="AA409" s="176"/>
      <c r="AT409" s="177" t="s">
        <v>163</v>
      </c>
      <c r="AU409" s="177" t="s">
        <v>106</v>
      </c>
      <c r="AV409" s="11" t="s">
        <v>160</v>
      </c>
      <c r="AW409" s="11" t="s">
        <v>164</v>
      </c>
      <c r="AX409" s="11" t="s">
        <v>23</v>
      </c>
      <c r="AY409" s="177" t="s">
        <v>155</v>
      </c>
    </row>
    <row r="410" spans="2:65" s="9" customFormat="1" ht="29.85" customHeight="1">
      <c r="B410" s="143"/>
      <c r="C410" s="144"/>
      <c r="D410" s="153" t="s">
        <v>128</v>
      </c>
      <c r="E410" s="153"/>
      <c r="F410" s="153"/>
      <c r="G410" s="153"/>
      <c r="H410" s="153"/>
      <c r="I410" s="153"/>
      <c r="J410" s="153"/>
      <c r="K410" s="153"/>
      <c r="L410" s="153"/>
      <c r="M410" s="153"/>
      <c r="N410" s="259">
        <f>BK410</f>
        <v>0</v>
      </c>
      <c r="O410" s="260"/>
      <c r="P410" s="260"/>
      <c r="Q410" s="260"/>
      <c r="R410" s="146"/>
      <c r="T410" s="147"/>
      <c r="U410" s="144"/>
      <c r="V410" s="144"/>
      <c r="W410" s="148">
        <f>SUM(W411:W419)</f>
        <v>0</v>
      </c>
      <c r="X410" s="144"/>
      <c r="Y410" s="148">
        <f>SUM(Y411:Y419)</f>
        <v>2.3992560000000003E-2</v>
      </c>
      <c r="Z410" s="144"/>
      <c r="AA410" s="149">
        <f>SUM(AA411:AA419)</f>
        <v>0</v>
      </c>
      <c r="AR410" s="150" t="s">
        <v>106</v>
      </c>
      <c r="AT410" s="151" t="s">
        <v>81</v>
      </c>
      <c r="AU410" s="151" t="s">
        <v>23</v>
      </c>
      <c r="AY410" s="150" t="s">
        <v>155</v>
      </c>
      <c r="BK410" s="152">
        <f>SUM(BK411:BK419)</f>
        <v>0</v>
      </c>
    </row>
    <row r="411" spans="2:65" s="1" customFormat="1" ht="31.5" customHeight="1">
      <c r="B411" s="32"/>
      <c r="C411" s="154" t="s">
        <v>524</v>
      </c>
      <c r="D411" s="154" t="s">
        <v>156</v>
      </c>
      <c r="E411" s="155" t="s">
        <v>525</v>
      </c>
      <c r="F411" s="247" t="s">
        <v>526</v>
      </c>
      <c r="G411" s="246"/>
      <c r="H411" s="246"/>
      <c r="I411" s="246"/>
      <c r="J411" s="156" t="s">
        <v>173</v>
      </c>
      <c r="K411" s="157">
        <v>51.048000000000002</v>
      </c>
      <c r="L411" s="248">
        <v>0</v>
      </c>
      <c r="M411" s="246"/>
      <c r="N411" s="245">
        <f>ROUND(L411*K411,3)</f>
        <v>0</v>
      </c>
      <c r="O411" s="246"/>
      <c r="P411" s="246"/>
      <c r="Q411" s="246"/>
      <c r="R411" s="34"/>
      <c r="T411" s="158" t="s">
        <v>21</v>
      </c>
      <c r="U411" s="41" t="s">
        <v>47</v>
      </c>
      <c r="V411" s="33"/>
      <c r="W411" s="159">
        <f>V411*K411</f>
        <v>0</v>
      </c>
      <c r="X411" s="159">
        <v>2.1000000000000001E-4</v>
      </c>
      <c r="Y411" s="159">
        <f>X411*K411</f>
        <v>1.0720080000000002E-2</v>
      </c>
      <c r="Z411" s="159">
        <v>0</v>
      </c>
      <c r="AA411" s="160">
        <f>Z411*K411</f>
        <v>0</v>
      </c>
      <c r="AR411" s="15" t="s">
        <v>230</v>
      </c>
      <c r="AT411" s="15" t="s">
        <v>156</v>
      </c>
      <c r="AU411" s="15" t="s">
        <v>106</v>
      </c>
      <c r="AY411" s="15" t="s">
        <v>155</v>
      </c>
      <c r="BE411" s="101">
        <f>IF(U411="základní",N411,0)</f>
        <v>0</v>
      </c>
      <c r="BF411" s="101">
        <f>IF(U411="snížená",N411,0)</f>
        <v>0</v>
      </c>
      <c r="BG411" s="101">
        <f>IF(U411="zákl. přenesená",N411,0)</f>
        <v>0</v>
      </c>
      <c r="BH411" s="101">
        <f>IF(U411="sníž. přenesená",N411,0)</f>
        <v>0</v>
      </c>
      <c r="BI411" s="101">
        <f>IF(U411="nulová",N411,0)</f>
        <v>0</v>
      </c>
      <c r="BJ411" s="15" t="s">
        <v>23</v>
      </c>
      <c r="BK411" s="161">
        <f>ROUND(L411*K411,3)</f>
        <v>0</v>
      </c>
      <c r="BL411" s="15" t="s">
        <v>230</v>
      </c>
      <c r="BM411" s="15" t="s">
        <v>527</v>
      </c>
    </row>
    <row r="412" spans="2:65" s="10" customFormat="1" ht="31.5" customHeight="1">
      <c r="B412" s="162"/>
      <c r="C412" s="163"/>
      <c r="D412" s="163"/>
      <c r="E412" s="164" t="s">
        <v>21</v>
      </c>
      <c r="F412" s="249" t="s">
        <v>190</v>
      </c>
      <c r="G412" s="250"/>
      <c r="H412" s="250"/>
      <c r="I412" s="250"/>
      <c r="J412" s="163"/>
      <c r="K412" s="165">
        <v>51.048000000000002</v>
      </c>
      <c r="L412" s="163"/>
      <c r="M412" s="163"/>
      <c r="N412" s="163"/>
      <c r="O412" s="163"/>
      <c r="P412" s="163"/>
      <c r="Q412" s="163"/>
      <c r="R412" s="166"/>
      <c r="T412" s="167"/>
      <c r="U412" s="163"/>
      <c r="V412" s="163"/>
      <c r="W412" s="163"/>
      <c r="X412" s="163"/>
      <c r="Y412" s="163"/>
      <c r="Z412" s="163"/>
      <c r="AA412" s="168"/>
      <c r="AT412" s="169" t="s">
        <v>163</v>
      </c>
      <c r="AU412" s="169" t="s">
        <v>106</v>
      </c>
      <c r="AV412" s="10" t="s">
        <v>106</v>
      </c>
      <c r="AW412" s="10" t="s">
        <v>164</v>
      </c>
      <c r="AX412" s="10" t="s">
        <v>82</v>
      </c>
      <c r="AY412" s="169" t="s">
        <v>155</v>
      </c>
    </row>
    <row r="413" spans="2:65" s="11" customFormat="1" ht="22.5" customHeight="1">
      <c r="B413" s="170"/>
      <c r="C413" s="171"/>
      <c r="D413" s="171"/>
      <c r="E413" s="172" t="s">
        <v>21</v>
      </c>
      <c r="F413" s="251" t="s">
        <v>165</v>
      </c>
      <c r="G413" s="252"/>
      <c r="H413" s="252"/>
      <c r="I413" s="252"/>
      <c r="J413" s="171"/>
      <c r="K413" s="173">
        <v>51.048000000000002</v>
      </c>
      <c r="L413" s="171"/>
      <c r="M413" s="171"/>
      <c r="N413" s="171"/>
      <c r="O413" s="171"/>
      <c r="P413" s="171"/>
      <c r="Q413" s="171"/>
      <c r="R413" s="174"/>
      <c r="T413" s="175"/>
      <c r="U413" s="171"/>
      <c r="V413" s="171"/>
      <c r="W413" s="171"/>
      <c r="X413" s="171"/>
      <c r="Y413" s="171"/>
      <c r="Z413" s="171"/>
      <c r="AA413" s="176"/>
      <c r="AT413" s="177" t="s">
        <v>163</v>
      </c>
      <c r="AU413" s="177" t="s">
        <v>106</v>
      </c>
      <c r="AV413" s="11" t="s">
        <v>160</v>
      </c>
      <c r="AW413" s="11" t="s">
        <v>164</v>
      </c>
      <c r="AX413" s="11" t="s">
        <v>23</v>
      </c>
      <c r="AY413" s="177" t="s">
        <v>155</v>
      </c>
    </row>
    <row r="414" spans="2:65" s="1" customFormat="1" ht="44.25" customHeight="1">
      <c r="B414" s="32"/>
      <c r="C414" s="154" t="s">
        <v>528</v>
      </c>
      <c r="D414" s="154" t="s">
        <v>156</v>
      </c>
      <c r="E414" s="155" t="s">
        <v>529</v>
      </c>
      <c r="F414" s="247" t="s">
        <v>530</v>
      </c>
      <c r="G414" s="246"/>
      <c r="H414" s="246"/>
      <c r="I414" s="246"/>
      <c r="J414" s="156" t="s">
        <v>173</v>
      </c>
      <c r="K414" s="157">
        <v>51.048000000000002</v>
      </c>
      <c r="L414" s="248">
        <v>0</v>
      </c>
      <c r="M414" s="246"/>
      <c r="N414" s="245">
        <f>ROUND(L414*K414,3)</f>
        <v>0</v>
      </c>
      <c r="O414" s="246"/>
      <c r="P414" s="246"/>
      <c r="Q414" s="246"/>
      <c r="R414" s="34"/>
      <c r="T414" s="158" t="s">
        <v>21</v>
      </c>
      <c r="U414" s="41" t="s">
        <v>47</v>
      </c>
      <c r="V414" s="33"/>
      <c r="W414" s="159">
        <f>V414*K414</f>
        <v>0</v>
      </c>
      <c r="X414" s="159">
        <v>2.5999999999999998E-4</v>
      </c>
      <c r="Y414" s="159">
        <f>X414*K414</f>
        <v>1.327248E-2</v>
      </c>
      <c r="Z414" s="159">
        <v>0</v>
      </c>
      <c r="AA414" s="160">
        <f>Z414*K414</f>
        <v>0</v>
      </c>
      <c r="AR414" s="15" t="s">
        <v>230</v>
      </c>
      <c r="AT414" s="15" t="s">
        <v>156</v>
      </c>
      <c r="AU414" s="15" t="s">
        <v>106</v>
      </c>
      <c r="AY414" s="15" t="s">
        <v>155</v>
      </c>
      <c r="BE414" s="101">
        <f>IF(U414="základní",N414,0)</f>
        <v>0</v>
      </c>
      <c r="BF414" s="101">
        <f>IF(U414="snížená",N414,0)</f>
        <v>0</v>
      </c>
      <c r="BG414" s="101">
        <f>IF(U414="zákl. přenesená",N414,0)</f>
        <v>0</v>
      </c>
      <c r="BH414" s="101">
        <f>IF(U414="sníž. přenesená",N414,0)</f>
        <v>0</v>
      </c>
      <c r="BI414" s="101">
        <f>IF(U414="nulová",N414,0)</f>
        <v>0</v>
      </c>
      <c r="BJ414" s="15" t="s">
        <v>23</v>
      </c>
      <c r="BK414" s="161">
        <f>ROUND(L414*K414,3)</f>
        <v>0</v>
      </c>
      <c r="BL414" s="15" t="s">
        <v>230</v>
      </c>
      <c r="BM414" s="15" t="s">
        <v>531</v>
      </c>
    </row>
    <row r="415" spans="2:65" s="10" customFormat="1" ht="31.5" customHeight="1">
      <c r="B415" s="162"/>
      <c r="C415" s="163"/>
      <c r="D415" s="163"/>
      <c r="E415" s="164" t="s">
        <v>21</v>
      </c>
      <c r="F415" s="249" t="s">
        <v>190</v>
      </c>
      <c r="G415" s="250"/>
      <c r="H415" s="250"/>
      <c r="I415" s="250"/>
      <c r="J415" s="163"/>
      <c r="K415" s="165">
        <v>51.048000000000002</v>
      </c>
      <c r="L415" s="163"/>
      <c r="M415" s="163"/>
      <c r="N415" s="163"/>
      <c r="O415" s="163"/>
      <c r="P415" s="163"/>
      <c r="Q415" s="163"/>
      <c r="R415" s="166"/>
      <c r="T415" s="167"/>
      <c r="U415" s="163"/>
      <c r="V415" s="163"/>
      <c r="W415" s="163"/>
      <c r="X415" s="163"/>
      <c r="Y415" s="163"/>
      <c r="Z415" s="163"/>
      <c r="AA415" s="168"/>
      <c r="AT415" s="169" t="s">
        <v>163</v>
      </c>
      <c r="AU415" s="169" t="s">
        <v>106</v>
      </c>
      <c r="AV415" s="10" t="s">
        <v>106</v>
      </c>
      <c r="AW415" s="10" t="s">
        <v>164</v>
      </c>
      <c r="AX415" s="10" t="s">
        <v>82</v>
      </c>
      <c r="AY415" s="169" t="s">
        <v>155</v>
      </c>
    </row>
    <row r="416" spans="2:65" s="11" customFormat="1" ht="22.5" customHeight="1">
      <c r="B416" s="170"/>
      <c r="C416" s="171"/>
      <c r="D416" s="171"/>
      <c r="E416" s="172" t="s">
        <v>21</v>
      </c>
      <c r="F416" s="251" t="s">
        <v>165</v>
      </c>
      <c r="G416" s="252"/>
      <c r="H416" s="252"/>
      <c r="I416" s="252"/>
      <c r="J416" s="171"/>
      <c r="K416" s="173">
        <v>51.048000000000002</v>
      </c>
      <c r="L416" s="171"/>
      <c r="M416" s="171"/>
      <c r="N416" s="171"/>
      <c r="O416" s="171"/>
      <c r="P416" s="171"/>
      <c r="Q416" s="171"/>
      <c r="R416" s="174"/>
      <c r="T416" s="175"/>
      <c r="U416" s="171"/>
      <c r="V416" s="171"/>
      <c r="W416" s="171"/>
      <c r="X416" s="171"/>
      <c r="Y416" s="171"/>
      <c r="Z416" s="171"/>
      <c r="AA416" s="176"/>
      <c r="AT416" s="177" t="s">
        <v>163</v>
      </c>
      <c r="AU416" s="177" t="s">
        <v>106</v>
      </c>
      <c r="AV416" s="11" t="s">
        <v>160</v>
      </c>
      <c r="AW416" s="11" t="s">
        <v>164</v>
      </c>
      <c r="AX416" s="11" t="s">
        <v>23</v>
      </c>
      <c r="AY416" s="177" t="s">
        <v>155</v>
      </c>
    </row>
    <row r="417" spans="2:65" s="1" customFormat="1" ht="31.5" customHeight="1">
      <c r="B417" s="32"/>
      <c r="C417" s="154" t="s">
        <v>532</v>
      </c>
      <c r="D417" s="154" t="s">
        <v>156</v>
      </c>
      <c r="E417" s="155" t="s">
        <v>533</v>
      </c>
      <c r="F417" s="247" t="s">
        <v>534</v>
      </c>
      <c r="G417" s="246"/>
      <c r="H417" s="246"/>
      <c r="I417" s="246"/>
      <c r="J417" s="156" t="s">
        <v>173</v>
      </c>
      <c r="K417" s="157">
        <v>51.048000000000002</v>
      </c>
      <c r="L417" s="248">
        <v>0</v>
      </c>
      <c r="M417" s="246"/>
      <c r="N417" s="245">
        <f>ROUND(L417*K417,3)</f>
        <v>0</v>
      </c>
      <c r="O417" s="246"/>
      <c r="P417" s="246"/>
      <c r="Q417" s="246"/>
      <c r="R417" s="34"/>
      <c r="T417" s="158" t="s">
        <v>21</v>
      </c>
      <c r="U417" s="41" t="s">
        <v>47</v>
      </c>
      <c r="V417" s="33"/>
      <c r="W417" s="159">
        <f>V417*K417</f>
        <v>0</v>
      </c>
      <c r="X417" s="159">
        <v>0</v>
      </c>
      <c r="Y417" s="159">
        <f>X417*K417</f>
        <v>0</v>
      </c>
      <c r="Z417" s="159">
        <v>0</v>
      </c>
      <c r="AA417" s="160">
        <f>Z417*K417</f>
        <v>0</v>
      </c>
      <c r="AR417" s="15" t="s">
        <v>230</v>
      </c>
      <c r="AT417" s="15" t="s">
        <v>156</v>
      </c>
      <c r="AU417" s="15" t="s">
        <v>106</v>
      </c>
      <c r="AY417" s="15" t="s">
        <v>155</v>
      </c>
      <c r="BE417" s="101">
        <f>IF(U417="základní",N417,0)</f>
        <v>0</v>
      </c>
      <c r="BF417" s="101">
        <f>IF(U417="snížená",N417,0)</f>
        <v>0</v>
      </c>
      <c r="BG417" s="101">
        <f>IF(U417="zákl. přenesená",N417,0)</f>
        <v>0</v>
      </c>
      <c r="BH417" s="101">
        <f>IF(U417="sníž. přenesená",N417,0)</f>
        <v>0</v>
      </c>
      <c r="BI417" s="101">
        <f>IF(U417="nulová",N417,0)</f>
        <v>0</v>
      </c>
      <c r="BJ417" s="15" t="s">
        <v>23</v>
      </c>
      <c r="BK417" s="161">
        <f>ROUND(L417*K417,3)</f>
        <v>0</v>
      </c>
      <c r="BL417" s="15" t="s">
        <v>230</v>
      </c>
      <c r="BM417" s="15" t="s">
        <v>535</v>
      </c>
    </row>
    <row r="418" spans="2:65" s="10" customFormat="1" ht="31.5" customHeight="1">
      <c r="B418" s="162"/>
      <c r="C418" s="163"/>
      <c r="D418" s="163"/>
      <c r="E418" s="164" t="s">
        <v>21</v>
      </c>
      <c r="F418" s="249" t="s">
        <v>190</v>
      </c>
      <c r="G418" s="250"/>
      <c r="H418" s="250"/>
      <c r="I418" s="250"/>
      <c r="J418" s="163"/>
      <c r="K418" s="165">
        <v>51.048000000000002</v>
      </c>
      <c r="L418" s="163"/>
      <c r="M418" s="163"/>
      <c r="N418" s="163"/>
      <c r="O418" s="163"/>
      <c r="P418" s="163"/>
      <c r="Q418" s="163"/>
      <c r="R418" s="166"/>
      <c r="T418" s="167"/>
      <c r="U418" s="163"/>
      <c r="V418" s="163"/>
      <c r="W418" s="163"/>
      <c r="X418" s="163"/>
      <c r="Y418" s="163"/>
      <c r="Z418" s="163"/>
      <c r="AA418" s="168"/>
      <c r="AT418" s="169" t="s">
        <v>163</v>
      </c>
      <c r="AU418" s="169" t="s">
        <v>106</v>
      </c>
      <c r="AV418" s="10" t="s">
        <v>106</v>
      </c>
      <c r="AW418" s="10" t="s">
        <v>164</v>
      </c>
      <c r="AX418" s="10" t="s">
        <v>82</v>
      </c>
      <c r="AY418" s="169" t="s">
        <v>155</v>
      </c>
    </row>
    <row r="419" spans="2:65" s="11" customFormat="1" ht="22.5" customHeight="1">
      <c r="B419" s="170"/>
      <c r="C419" s="171"/>
      <c r="D419" s="171"/>
      <c r="E419" s="172" t="s">
        <v>21</v>
      </c>
      <c r="F419" s="251" t="s">
        <v>165</v>
      </c>
      <c r="G419" s="252"/>
      <c r="H419" s="252"/>
      <c r="I419" s="252"/>
      <c r="J419" s="171"/>
      <c r="K419" s="173">
        <v>51.048000000000002</v>
      </c>
      <c r="L419" s="171"/>
      <c r="M419" s="171"/>
      <c r="N419" s="171"/>
      <c r="O419" s="171"/>
      <c r="P419" s="171"/>
      <c r="Q419" s="171"/>
      <c r="R419" s="174"/>
      <c r="T419" s="175"/>
      <c r="U419" s="171"/>
      <c r="V419" s="171"/>
      <c r="W419" s="171"/>
      <c r="X419" s="171"/>
      <c r="Y419" s="171"/>
      <c r="Z419" s="171"/>
      <c r="AA419" s="176"/>
      <c r="AT419" s="177" t="s">
        <v>163</v>
      </c>
      <c r="AU419" s="177" t="s">
        <v>106</v>
      </c>
      <c r="AV419" s="11" t="s">
        <v>160</v>
      </c>
      <c r="AW419" s="11" t="s">
        <v>164</v>
      </c>
      <c r="AX419" s="11" t="s">
        <v>23</v>
      </c>
      <c r="AY419" s="177" t="s">
        <v>155</v>
      </c>
    </row>
    <row r="420" spans="2:65" s="9" customFormat="1" ht="37.35" customHeight="1">
      <c r="B420" s="143"/>
      <c r="C420" s="144"/>
      <c r="D420" s="145" t="s">
        <v>129</v>
      </c>
      <c r="E420" s="145"/>
      <c r="F420" s="145"/>
      <c r="G420" s="145"/>
      <c r="H420" s="145"/>
      <c r="I420" s="145"/>
      <c r="J420" s="145"/>
      <c r="K420" s="145"/>
      <c r="L420" s="145"/>
      <c r="M420" s="145"/>
      <c r="N420" s="261">
        <f>BK420</f>
        <v>0</v>
      </c>
      <c r="O420" s="262"/>
      <c r="P420" s="262"/>
      <c r="Q420" s="262"/>
      <c r="R420" s="146"/>
      <c r="T420" s="147"/>
      <c r="U420" s="144"/>
      <c r="V420" s="144"/>
      <c r="W420" s="148">
        <f>W421+W425</f>
        <v>0</v>
      </c>
      <c r="X420" s="144"/>
      <c r="Y420" s="148">
        <f>Y421+Y425</f>
        <v>0</v>
      </c>
      <c r="Z420" s="144"/>
      <c r="AA420" s="149">
        <f>AA421+AA425</f>
        <v>0</v>
      </c>
      <c r="AR420" s="150" t="s">
        <v>179</v>
      </c>
      <c r="AT420" s="151" t="s">
        <v>81</v>
      </c>
      <c r="AU420" s="151" t="s">
        <v>82</v>
      </c>
      <c r="AY420" s="150" t="s">
        <v>155</v>
      </c>
      <c r="BK420" s="152">
        <f>BK421+BK425</f>
        <v>0</v>
      </c>
    </row>
    <row r="421" spans="2:65" s="9" customFormat="1" ht="19.899999999999999" customHeight="1">
      <c r="B421" s="143"/>
      <c r="C421" s="144"/>
      <c r="D421" s="153" t="s">
        <v>130</v>
      </c>
      <c r="E421" s="153"/>
      <c r="F421" s="153"/>
      <c r="G421" s="153"/>
      <c r="H421" s="153"/>
      <c r="I421" s="153"/>
      <c r="J421" s="153"/>
      <c r="K421" s="153"/>
      <c r="L421" s="153"/>
      <c r="M421" s="153"/>
      <c r="N421" s="259">
        <f>BK421</f>
        <v>0</v>
      </c>
      <c r="O421" s="260"/>
      <c r="P421" s="260"/>
      <c r="Q421" s="260"/>
      <c r="R421" s="146"/>
      <c r="T421" s="147"/>
      <c r="U421" s="144"/>
      <c r="V421" s="144"/>
      <c r="W421" s="148">
        <f>SUM(W422:W424)</f>
        <v>0</v>
      </c>
      <c r="X421" s="144"/>
      <c r="Y421" s="148">
        <f>SUM(Y422:Y424)</f>
        <v>0</v>
      </c>
      <c r="Z421" s="144"/>
      <c r="AA421" s="149">
        <f>SUM(AA422:AA424)</f>
        <v>0</v>
      </c>
      <c r="AR421" s="150" t="s">
        <v>179</v>
      </c>
      <c r="AT421" s="151" t="s">
        <v>81</v>
      </c>
      <c r="AU421" s="151" t="s">
        <v>23</v>
      </c>
      <c r="AY421" s="150" t="s">
        <v>155</v>
      </c>
      <c r="BK421" s="152">
        <f>SUM(BK422:BK424)</f>
        <v>0</v>
      </c>
    </row>
    <row r="422" spans="2:65" s="1" customFormat="1" ht="22.5" customHeight="1">
      <c r="B422" s="32"/>
      <c r="C422" s="154" t="s">
        <v>536</v>
      </c>
      <c r="D422" s="154" t="s">
        <v>156</v>
      </c>
      <c r="E422" s="155" t="s">
        <v>537</v>
      </c>
      <c r="F422" s="247" t="s">
        <v>133</v>
      </c>
      <c r="G422" s="246"/>
      <c r="H422" s="246"/>
      <c r="I422" s="246"/>
      <c r="J422" s="156" t="s">
        <v>467</v>
      </c>
      <c r="K422" s="157">
        <v>1</v>
      </c>
      <c r="L422" s="248">
        <v>0</v>
      </c>
      <c r="M422" s="246"/>
      <c r="N422" s="245">
        <f>ROUND(L422*K422,3)</f>
        <v>0</v>
      </c>
      <c r="O422" s="246"/>
      <c r="P422" s="246"/>
      <c r="Q422" s="246"/>
      <c r="R422" s="34"/>
      <c r="T422" s="158" t="s">
        <v>21</v>
      </c>
      <c r="U422" s="41" t="s">
        <v>49</v>
      </c>
      <c r="V422" s="33"/>
      <c r="W422" s="159">
        <f>V422*K422</f>
        <v>0</v>
      </c>
      <c r="X422" s="159">
        <v>0</v>
      </c>
      <c r="Y422" s="159">
        <f>X422*K422</f>
        <v>0</v>
      </c>
      <c r="Z422" s="159">
        <v>0</v>
      </c>
      <c r="AA422" s="160">
        <f>Z422*K422</f>
        <v>0</v>
      </c>
      <c r="AR422" s="15" t="s">
        <v>538</v>
      </c>
      <c r="AT422" s="15" t="s">
        <v>156</v>
      </c>
      <c r="AU422" s="15" t="s">
        <v>106</v>
      </c>
      <c r="AY422" s="15" t="s">
        <v>155</v>
      </c>
      <c r="BE422" s="101">
        <f>IF(U422="základní",N422,0)</f>
        <v>0</v>
      </c>
      <c r="BF422" s="101">
        <f>IF(U422="snížená",N422,0)</f>
        <v>0</v>
      </c>
      <c r="BG422" s="101">
        <f>IF(U422="zákl. přenesená",N422,0)</f>
        <v>0</v>
      </c>
      <c r="BH422" s="101">
        <f>IF(U422="sníž. přenesená",N422,0)</f>
        <v>0</v>
      </c>
      <c r="BI422" s="101">
        <f>IF(U422="nulová",N422,0)</f>
        <v>0</v>
      </c>
      <c r="BJ422" s="15" t="s">
        <v>106</v>
      </c>
      <c r="BK422" s="161">
        <f>ROUND(L422*K422,3)</f>
        <v>0</v>
      </c>
      <c r="BL422" s="15" t="s">
        <v>538</v>
      </c>
      <c r="BM422" s="15" t="s">
        <v>539</v>
      </c>
    </row>
    <row r="423" spans="2:65" s="10" customFormat="1" ht="22.5" customHeight="1">
      <c r="B423" s="162"/>
      <c r="C423" s="163"/>
      <c r="D423" s="163"/>
      <c r="E423" s="164" t="s">
        <v>21</v>
      </c>
      <c r="F423" s="249" t="s">
        <v>23</v>
      </c>
      <c r="G423" s="250"/>
      <c r="H423" s="250"/>
      <c r="I423" s="250"/>
      <c r="J423" s="163"/>
      <c r="K423" s="165">
        <v>1</v>
      </c>
      <c r="L423" s="163"/>
      <c r="M423" s="163"/>
      <c r="N423" s="163"/>
      <c r="O423" s="163"/>
      <c r="P423" s="163"/>
      <c r="Q423" s="163"/>
      <c r="R423" s="166"/>
      <c r="T423" s="167"/>
      <c r="U423" s="163"/>
      <c r="V423" s="163"/>
      <c r="W423" s="163"/>
      <c r="X423" s="163"/>
      <c r="Y423" s="163"/>
      <c r="Z423" s="163"/>
      <c r="AA423" s="168"/>
      <c r="AT423" s="169" t="s">
        <v>163</v>
      </c>
      <c r="AU423" s="169" t="s">
        <v>106</v>
      </c>
      <c r="AV423" s="10" t="s">
        <v>106</v>
      </c>
      <c r="AW423" s="10" t="s">
        <v>164</v>
      </c>
      <c r="AX423" s="10" t="s">
        <v>82</v>
      </c>
      <c r="AY423" s="169" t="s">
        <v>155</v>
      </c>
    </row>
    <row r="424" spans="2:65" s="11" customFormat="1" ht="22.5" customHeight="1">
      <c r="B424" s="170"/>
      <c r="C424" s="171"/>
      <c r="D424" s="171"/>
      <c r="E424" s="172" t="s">
        <v>21</v>
      </c>
      <c r="F424" s="251" t="s">
        <v>165</v>
      </c>
      <c r="G424" s="252"/>
      <c r="H424" s="252"/>
      <c r="I424" s="252"/>
      <c r="J424" s="171"/>
      <c r="K424" s="173">
        <v>1</v>
      </c>
      <c r="L424" s="171"/>
      <c r="M424" s="171"/>
      <c r="N424" s="171"/>
      <c r="O424" s="171"/>
      <c r="P424" s="171"/>
      <c r="Q424" s="171"/>
      <c r="R424" s="174"/>
      <c r="T424" s="175"/>
      <c r="U424" s="171"/>
      <c r="V424" s="171"/>
      <c r="W424" s="171"/>
      <c r="X424" s="171"/>
      <c r="Y424" s="171"/>
      <c r="Z424" s="171"/>
      <c r="AA424" s="176"/>
      <c r="AT424" s="177" t="s">
        <v>163</v>
      </c>
      <c r="AU424" s="177" t="s">
        <v>106</v>
      </c>
      <c r="AV424" s="11" t="s">
        <v>160</v>
      </c>
      <c r="AW424" s="11" t="s">
        <v>164</v>
      </c>
      <c r="AX424" s="11" t="s">
        <v>23</v>
      </c>
      <c r="AY424" s="177" t="s">
        <v>155</v>
      </c>
    </row>
    <row r="425" spans="2:65" s="9" customFormat="1" ht="29.85" customHeight="1">
      <c r="B425" s="143"/>
      <c r="C425" s="144"/>
      <c r="D425" s="153" t="s">
        <v>131</v>
      </c>
      <c r="E425" s="153"/>
      <c r="F425" s="153"/>
      <c r="G425" s="153"/>
      <c r="H425" s="153"/>
      <c r="I425" s="153"/>
      <c r="J425" s="153"/>
      <c r="K425" s="153"/>
      <c r="L425" s="153"/>
      <c r="M425" s="153"/>
      <c r="N425" s="259">
        <f>BK425</f>
        <v>0</v>
      </c>
      <c r="O425" s="260"/>
      <c r="P425" s="260"/>
      <c r="Q425" s="260"/>
      <c r="R425" s="146"/>
      <c r="T425" s="147"/>
      <c r="U425" s="144"/>
      <c r="V425" s="144"/>
      <c r="W425" s="148">
        <f>SUM(W426:W434)</f>
        <v>0</v>
      </c>
      <c r="X425" s="144"/>
      <c r="Y425" s="148">
        <f>SUM(Y426:Y434)</f>
        <v>0</v>
      </c>
      <c r="Z425" s="144"/>
      <c r="AA425" s="149">
        <f>SUM(AA426:AA434)</f>
        <v>0</v>
      </c>
      <c r="AR425" s="150" t="s">
        <v>179</v>
      </c>
      <c r="AT425" s="151" t="s">
        <v>81</v>
      </c>
      <c r="AU425" s="151" t="s">
        <v>23</v>
      </c>
      <c r="AY425" s="150" t="s">
        <v>155</v>
      </c>
      <c r="BK425" s="152">
        <f>SUM(BK426:BK434)</f>
        <v>0</v>
      </c>
    </row>
    <row r="426" spans="2:65" s="1" customFormat="1" ht="31.5" customHeight="1">
      <c r="B426" s="32"/>
      <c r="C426" s="154" t="s">
        <v>540</v>
      </c>
      <c r="D426" s="154" t="s">
        <v>156</v>
      </c>
      <c r="E426" s="155" t="s">
        <v>541</v>
      </c>
      <c r="F426" s="247" t="s">
        <v>542</v>
      </c>
      <c r="G426" s="246"/>
      <c r="H426" s="246"/>
      <c r="I426" s="246"/>
      <c r="J426" s="156" t="s">
        <v>467</v>
      </c>
      <c r="K426" s="157">
        <v>1</v>
      </c>
      <c r="L426" s="248">
        <v>0</v>
      </c>
      <c r="M426" s="246"/>
      <c r="N426" s="245">
        <f>ROUND(L426*K426,3)</f>
        <v>0</v>
      </c>
      <c r="O426" s="246"/>
      <c r="P426" s="246"/>
      <c r="Q426" s="246"/>
      <c r="R426" s="34"/>
      <c r="T426" s="158" t="s">
        <v>21</v>
      </c>
      <c r="U426" s="41" t="s">
        <v>49</v>
      </c>
      <c r="V426" s="33"/>
      <c r="W426" s="159">
        <f>V426*K426</f>
        <v>0</v>
      </c>
      <c r="X426" s="159">
        <v>0</v>
      </c>
      <c r="Y426" s="159">
        <f>X426*K426</f>
        <v>0</v>
      </c>
      <c r="Z426" s="159">
        <v>0</v>
      </c>
      <c r="AA426" s="160">
        <f>Z426*K426</f>
        <v>0</v>
      </c>
      <c r="AR426" s="15" t="s">
        <v>331</v>
      </c>
      <c r="AT426" s="15" t="s">
        <v>156</v>
      </c>
      <c r="AU426" s="15" t="s">
        <v>106</v>
      </c>
      <c r="AY426" s="15" t="s">
        <v>155</v>
      </c>
      <c r="BE426" s="101">
        <f>IF(U426="základní",N426,0)</f>
        <v>0</v>
      </c>
      <c r="BF426" s="101">
        <f>IF(U426="snížená",N426,0)</f>
        <v>0</v>
      </c>
      <c r="BG426" s="101">
        <f>IF(U426="zákl. přenesená",N426,0)</f>
        <v>0</v>
      </c>
      <c r="BH426" s="101">
        <f>IF(U426="sníž. přenesená",N426,0)</f>
        <v>0</v>
      </c>
      <c r="BI426" s="101">
        <f>IF(U426="nulová",N426,0)</f>
        <v>0</v>
      </c>
      <c r="BJ426" s="15" t="s">
        <v>106</v>
      </c>
      <c r="BK426" s="161">
        <f>ROUND(L426*K426,3)</f>
        <v>0</v>
      </c>
      <c r="BL426" s="15" t="s">
        <v>331</v>
      </c>
      <c r="BM426" s="15" t="s">
        <v>543</v>
      </c>
    </row>
    <row r="427" spans="2:65" s="10" customFormat="1" ht="22.5" customHeight="1">
      <c r="B427" s="162"/>
      <c r="C427" s="163"/>
      <c r="D427" s="163"/>
      <c r="E427" s="164" t="s">
        <v>21</v>
      </c>
      <c r="F427" s="249" t="s">
        <v>23</v>
      </c>
      <c r="G427" s="250"/>
      <c r="H427" s="250"/>
      <c r="I427" s="250"/>
      <c r="J427" s="163"/>
      <c r="K427" s="165">
        <v>1</v>
      </c>
      <c r="L427" s="163"/>
      <c r="M427" s="163"/>
      <c r="N427" s="163"/>
      <c r="O427" s="163"/>
      <c r="P427" s="163"/>
      <c r="Q427" s="163"/>
      <c r="R427" s="166"/>
      <c r="T427" s="167"/>
      <c r="U427" s="163"/>
      <c r="V427" s="163"/>
      <c r="W427" s="163"/>
      <c r="X427" s="163"/>
      <c r="Y427" s="163"/>
      <c r="Z427" s="163"/>
      <c r="AA427" s="168"/>
      <c r="AT427" s="169" t="s">
        <v>163</v>
      </c>
      <c r="AU427" s="169" t="s">
        <v>106</v>
      </c>
      <c r="AV427" s="10" t="s">
        <v>106</v>
      </c>
      <c r="AW427" s="10" t="s">
        <v>164</v>
      </c>
      <c r="AX427" s="10" t="s">
        <v>82</v>
      </c>
      <c r="AY427" s="169" t="s">
        <v>155</v>
      </c>
    </row>
    <row r="428" spans="2:65" s="11" customFormat="1" ht="22.5" customHeight="1">
      <c r="B428" s="170"/>
      <c r="C428" s="171"/>
      <c r="D428" s="171"/>
      <c r="E428" s="172" t="s">
        <v>21</v>
      </c>
      <c r="F428" s="251" t="s">
        <v>165</v>
      </c>
      <c r="G428" s="252"/>
      <c r="H428" s="252"/>
      <c r="I428" s="252"/>
      <c r="J428" s="171"/>
      <c r="K428" s="173">
        <v>1</v>
      </c>
      <c r="L428" s="171"/>
      <c r="M428" s="171"/>
      <c r="N428" s="171"/>
      <c r="O428" s="171"/>
      <c r="P428" s="171"/>
      <c r="Q428" s="171"/>
      <c r="R428" s="174"/>
      <c r="T428" s="175"/>
      <c r="U428" s="171"/>
      <c r="V428" s="171"/>
      <c r="W428" s="171"/>
      <c r="X428" s="171"/>
      <c r="Y428" s="171"/>
      <c r="Z428" s="171"/>
      <c r="AA428" s="176"/>
      <c r="AT428" s="177" t="s">
        <v>163</v>
      </c>
      <c r="AU428" s="177" t="s">
        <v>106</v>
      </c>
      <c r="AV428" s="11" t="s">
        <v>160</v>
      </c>
      <c r="AW428" s="11" t="s">
        <v>164</v>
      </c>
      <c r="AX428" s="11" t="s">
        <v>23</v>
      </c>
      <c r="AY428" s="177" t="s">
        <v>155</v>
      </c>
    </row>
    <row r="429" spans="2:65" s="1" customFormat="1" ht="31.5" customHeight="1">
      <c r="B429" s="32"/>
      <c r="C429" s="154" t="s">
        <v>544</v>
      </c>
      <c r="D429" s="154" t="s">
        <v>156</v>
      </c>
      <c r="E429" s="155" t="s">
        <v>545</v>
      </c>
      <c r="F429" s="247" t="s">
        <v>546</v>
      </c>
      <c r="G429" s="246"/>
      <c r="H429" s="246"/>
      <c r="I429" s="246"/>
      <c r="J429" s="156" t="s">
        <v>467</v>
      </c>
      <c r="K429" s="157">
        <v>1</v>
      </c>
      <c r="L429" s="248">
        <v>0</v>
      </c>
      <c r="M429" s="246"/>
      <c r="N429" s="245">
        <f>ROUND(L429*K429,3)</f>
        <v>0</v>
      </c>
      <c r="O429" s="246"/>
      <c r="P429" s="246"/>
      <c r="Q429" s="246"/>
      <c r="R429" s="34"/>
      <c r="T429" s="158" t="s">
        <v>21</v>
      </c>
      <c r="U429" s="41" t="s">
        <v>49</v>
      </c>
      <c r="V429" s="33"/>
      <c r="W429" s="159">
        <f>V429*K429</f>
        <v>0</v>
      </c>
      <c r="X429" s="159">
        <v>0</v>
      </c>
      <c r="Y429" s="159">
        <f>X429*K429</f>
        <v>0</v>
      </c>
      <c r="Z429" s="159">
        <v>0</v>
      </c>
      <c r="AA429" s="160">
        <f>Z429*K429</f>
        <v>0</v>
      </c>
      <c r="AR429" s="15" t="s">
        <v>538</v>
      </c>
      <c r="AT429" s="15" t="s">
        <v>156</v>
      </c>
      <c r="AU429" s="15" t="s">
        <v>106</v>
      </c>
      <c r="AY429" s="15" t="s">
        <v>155</v>
      </c>
      <c r="BE429" s="101">
        <f>IF(U429="základní",N429,0)</f>
        <v>0</v>
      </c>
      <c r="BF429" s="101">
        <f>IF(U429="snížená",N429,0)</f>
        <v>0</v>
      </c>
      <c r="BG429" s="101">
        <f>IF(U429="zákl. přenesená",N429,0)</f>
        <v>0</v>
      </c>
      <c r="BH429" s="101">
        <f>IF(U429="sníž. přenesená",N429,0)</f>
        <v>0</v>
      </c>
      <c r="BI429" s="101">
        <f>IF(U429="nulová",N429,0)</f>
        <v>0</v>
      </c>
      <c r="BJ429" s="15" t="s">
        <v>106</v>
      </c>
      <c r="BK429" s="161">
        <f>ROUND(L429*K429,3)</f>
        <v>0</v>
      </c>
      <c r="BL429" s="15" t="s">
        <v>538</v>
      </c>
      <c r="BM429" s="15" t="s">
        <v>547</v>
      </c>
    </row>
    <row r="430" spans="2:65" s="10" customFormat="1" ht="22.5" customHeight="1">
      <c r="B430" s="162"/>
      <c r="C430" s="163"/>
      <c r="D430" s="163"/>
      <c r="E430" s="164" t="s">
        <v>21</v>
      </c>
      <c r="F430" s="249" t="s">
        <v>548</v>
      </c>
      <c r="G430" s="250"/>
      <c r="H430" s="250"/>
      <c r="I430" s="250"/>
      <c r="J430" s="163"/>
      <c r="K430" s="165">
        <v>1</v>
      </c>
      <c r="L430" s="163"/>
      <c r="M430" s="163"/>
      <c r="N430" s="163"/>
      <c r="O430" s="163"/>
      <c r="P430" s="163"/>
      <c r="Q430" s="163"/>
      <c r="R430" s="166"/>
      <c r="T430" s="167"/>
      <c r="U430" s="163"/>
      <c r="V430" s="163"/>
      <c r="W430" s="163"/>
      <c r="X430" s="163"/>
      <c r="Y430" s="163"/>
      <c r="Z430" s="163"/>
      <c r="AA430" s="168"/>
      <c r="AT430" s="169" t="s">
        <v>163</v>
      </c>
      <c r="AU430" s="169" t="s">
        <v>106</v>
      </c>
      <c r="AV430" s="10" t="s">
        <v>106</v>
      </c>
      <c r="AW430" s="10" t="s">
        <v>164</v>
      </c>
      <c r="AX430" s="10" t="s">
        <v>82</v>
      </c>
      <c r="AY430" s="169" t="s">
        <v>155</v>
      </c>
    </row>
    <row r="431" spans="2:65" s="11" customFormat="1" ht="22.5" customHeight="1">
      <c r="B431" s="170"/>
      <c r="C431" s="171"/>
      <c r="D431" s="171"/>
      <c r="E431" s="172" t="s">
        <v>21</v>
      </c>
      <c r="F431" s="251" t="s">
        <v>165</v>
      </c>
      <c r="G431" s="252"/>
      <c r="H431" s="252"/>
      <c r="I431" s="252"/>
      <c r="J431" s="171"/>
      <c r="K431" s="173">
        <v>1</v>
      </c>
      <c r="L431" s="171"/>
      <c r="M431" s="171"/>
      <c r="N431" s="171"/>
      <c r="O431" s="171"/>
      <c r="P431" s="171"/>
      <c r="Q431" s="171"/>
      <c r="R431" s="174"/>
      <c r="T431" s="175"/>
      <c r="U431" s="171"/>
      <c r="V431" s="171"/>
      <c r="W431" s="171"/>
      <c r="X431" s="171"/>
      <c r="Y431" s="171"/>
      <c r="Z431" s="171"/>
      <c r="AA431" s="176"/>
      <c r="AT431" s="177" t="s">
        <v>163</v>
      </c>
      <c r="AU431" s="177" t="s">
        <v>106</v>
      </c>
      <c r="AV431" s="11" t="s">
        <v>160</v>
      </c>
      <c r="AW431" s="11" t="s">
        <v>164</v>
      </c>
      <c r="AX431" s="11" t="s">
        <v>23</v>
      </c>
      <c r="AY431" s="177" t="s">
        <v>155</v>
      </c>
    </row>
    <row r="432" spans="2:65" s="1" customFormat="1" ht="22.5" customHeight="1">
      <c r="B432" s="32"/>
      <c r="C432" s="154" t="s">
        <v>549</v>
      </c>
      <c r="D432" s="154" t="s">
        <v>156</v>
      </c>
      <c r="E432" s="155" t="s">
        <v>550</v>
      </c>
      <c r="F432" s="247" t="s">
        <v>551</v>
      </c>
      <c r="G432" s="246"/>
      <c r="H432" s="246"/>
      <c r="I432" s="246"/>
      <c r="J432" s="156" t="s">
        <v>467</v>
      </c>
      <c r="K432" s="157">
        <v>1</v>
      </c>
      <c r="L432" s="248">
        <v>0</v>
      </c>
      <c r="M432" s="246"/>
      <c r="N432" s="245">
        <f>ROUND(L432*K432,3)</f>
        <v>0</v>
      </c>
      <c r="O432" s="246"/>
      <c r="P432" s="246"/>
      <c r="Q432" s="246"/>
      <c r="R432" s="34"/>
      <c r="T432" s="158" t="s">
        <v>21</v>
      </c>
      <c r="U432" s="41" t="s">
        <v>49</v>
      </c>
      <c r="V432" s="33"/>
      <c r="W432" s="159">
        <f>V432*K432</f>
        <v>0</v>
      </c>
      <c r="X432" s="159">
        <v>0</v>
      </c>
      <c r="Y432" s="159">
        <f>X432*K432</f>
        <v>0</v>
      </c>
      <c r="Z432" s="159">
        <v>0</v>
      </c>
      <c r="AA432" s="160">
        <f>Z432*K432</f>
        <v>0</v>
      </c>
      <c r="AR432" s="15" t="s">
        <v>538</v>
      </c>
      <c r="AT432" s="15" t="s">
        <v>156</v>
      </c>
      <c r="AU432" s="15" t="s">
        <v>106</v>
      </c>
      <c r="AY432" s="15" t="s">
        <v>155</v>
      </c>
      <c r="BE432" s="101">
        <f>IF(U432="základní",N432,0)</f>
        <v>0</v>
      </c>
      <c r="BF432" s="101">
        <f>IF(U432="snížená",N432,0)</f>
        <v>0</v>
      </c>
      <c r="BG432" s="101">
        <f>IF(U432="zákl. přenesená",N432,0)</f>
        <v>0</v>
      </c>
      <c r="BH432" s="101">
        <f>IF(U432="sníž. přenesená",N432,0)</f>
        <v>0</v>
      </c>
      <c r="BI432" s="101">
        <f>IF(U432="nulová",N432,0)</f>
        <v>0</v>
      </c>
      <c r="BJ432" s="15" t="s">
        <v>106</v>
      </c>
      <c r="BK432" s="161">
        <f>ROUND(L432*K432,3)</f>
        <v>0</v>
      </c>
      <c r="BL432" s="15" t="s">
        <v>538</v>
      </c>
      <c r="BM432" s="15" t="s">
        <v>552</v>
      </c>
    </row>
    <row r="433" spans="2:63" s="10" customFormat="1" ht="22.5" customHeight="1">
      <c r="B433" s="162"/>
      <c r="C433" s="163"/>
      <c r="D433" s="163"/>
      <c r="E433" s="164" t="s">
        <v>21</v>
      </c>
      <c r="F433" s="249" t="s">
        <v>23</v>
      </c>
      <c r="G433" s="250"/>
      <c r="H433" s="250"/>
      <c r="I433" s="250"/>
      <c r="J433" s="163"/>
      <c r="K433" s="165">
        <v>1</v>
      </c>
      <c r="L433" s="163"/>
      <c r="M433" s="163"/>
      <c r="N433" s="163"/>
      <c r="O433" s="163"/>
      <c r="P433" s="163"/>
      <c r="Q433" s="163"/>
      <c r="R433" s="166"/>
      <c r="T433" s="167"/>
      <c r="U433" s="163"/>
      <c r="V433" s="163"/>
      <c r="W433" s="163"/>
      <c r="X433" s="163"/>
      <c r="Y433" s="163"/>
      <c r="Z433" s="163"/>
      <c r="AA433" s="168"/>
      <c r="AT433" s="169" t="s">
        <v>163</v>
      </c>
      <c r="AU433" s="169" t="s">
        <v>106</v>
      </c>
      <c r="AV433" s="10" t="s">
        <v>106</v>
      </c>
      <c r="AW433" s="10" t="s">
        <v>164</v>
      </c>
      <c r="AX433" s="10" t="s">
        <v>82</v>
      </c>
      <c r="AY433" s="169" t="s">
        <v>155</v>
      </c>
    </row>
    <row r="434" spans="2:63" s="11" customFormat="1" ht="22.5" customHeight="1">
      <c r="B434" s="170"/>
      <c r="C434" s="171"/>
      <c r="D434" s="171"/>
      <c r="E434" s="172" t="s">
        <v>21</v>
      </c>
      <c r="F434" s="251" t="s">
        <v>165</v>
      </c>
      <c r="G434" s="252"/>
      <c r="H434" s="252"/>
      <c r="I434" s="252"/>
      <c r="J434" s="171"/>
      <c r="K434" s="173">
        <v>1</v>
      </c>
      <c r="L434" s="171"/>
      <c r="M434" s="171"/>
      <c r="N434" s="171"/>
      <c r="O434" s="171"/>
      <c r="P434" s="171"/>
      <c r="Q434" s="171"/>
      <c r="R434" s="174"/>
      <c r="T434" s="175"/>
      <c r="U434" s="171"/>
      <c r="V434" s="171"/>
      <c r="W434" s="171"/>
      <c r="X434" s="171"/>
      <c r="Y434" s="171"/>
      <c r="Z434" s="171"/>
      <c r="AA434" s="176"/>
      <c r="AT434" s="177" t="s">
        <v>163</v>
      </c>
      <c r="AU434" s="177" t="s">
        <v>106</v>
      </c>
      <c r="AV434" s="11" t="s">
        <v>160</v>
      </c>
      <c r="AW434" s="11" t="s">
        <v>164</v>
      </c>
      <c r="AX434" s="11" t="s">
        <v>23</v>
      </c>
      <c r="AY434" s="177" t="s">
        <v>155</v>
      </c>
    </row>
    <row r="435" spans="2:63" s="1" customFormat="1" ht="49.9" customHeight="1">
      <c r="B435" s="32"/>
      <c r="C435" s="33"/>
      <c r="D435" s="145" t="s">
        <v>553</v>
      </c>
      <c r="E435" s="33"/>
      <c r="F435" s="33"/>
      <c r="G435" s="33"/>
      <c r="H435" s="33"/>
      <c r="I435" s="33"/>
      <c r="J435" s="33"/>
      <c r="K435" s="33"/>
      <c r="L435" s="33"/>
      <c r="M435" s="33"/>
      <c r="N435" s="261">
        <f>BK435</f>
        <v>0</v>
      </c>
      <c r="O435" s="262"/>
      <c r="P435" s="262"/>
      <c r="Q435" s="262"/>
      <c r="R435" s="34"/>
      <c r="T435" s="134"/>
      <c r="U435" s="53"/>
      <c r="V435" s="53"/>
      <c r="W435" s="53"/>
      <c r="X435" s="53"/>
      <c r="Y435" s="53"/>
      <c r="Z435" s="53"/>
      <c r="AA435" s="55"/>
      <c r="AT435" s="15" t="s">
        <v>81</v>
      </c>
      <c r="AU435" s="15" t="s">
        <v>82</v>
      </c>
      <c r="AY435" s="15" t="s">
        <v>554</v>
      </c>
      <c r="BK435" s="161">
        <v>0</v>
      </c>
    </row>
    <row r="436" spans="2:63" s="1" customFormat="1" ht="6.95" customHeight="1">
      <c r="B436" s="56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8"/>
    </row>
  </sheetData>
  <sheetProtection password="CC35" sheet="1" objects="1" scenarios="1" formatColumns="0" formatRows="0" sort="0" autoFilter="0"/>
  <mergeCells count="544">
    <mergeCell ref="N435:Q435"/>
    <mergeCell ref="H1:K1"/>
    <mergeCell ref="S2:AC2"/>
    <mergeCell ref="F430:I430"/>
    <mergeCell ref="F431:I431"/>
    <mergeCell ref="F432:I432"/>
    <mergeCell ref="L432:M432"/>
    <mergeCell ref="N432:Q432"/>
    <mergeCell ref="F433:I433"/>
    <mergeCell ref="F434:I434"/>
    <mergeCell ref="N189:Q189"/>
    <mergeCell ref="N203:Q203"/>
    <mergeCell ref="N131:Q131"/>
    <mergeCell ref="N132:Q132"/>
    <mergeCell ref="N133:Q133"/>
    <mergeCell ref="N137:Q137"/>
    <mergeCell ref="N205:Q205"/>
    <mergeCell ref="N206:Q206"/>
    <mergeCell ref="N345:Q345"/>
    <mergeCell ref="N369:Q369"/>
    <mergeCell ref="N355:Q355"/>
    <mergeCell ref="N332:Q332"/>
    <mergeCell ref="N333:Q333"/>
    <mergeCell ref="N300:Q300"/>
    <mergeCell ref="N281:Q281"/>
    <mergeCell ref="N426:Q426"/>
    <mergeCell ref="L422:M422"/>
    <mergeCell ref="N422:Q422"/>
    <mergeCell ref="N421:Q421"/>
    <mergeCell ref="N382:Q382"/>
    <mergeCell ref="N388:Q388"/>
    <mergeCell ref="N400:Q400"/>
    <mergeCell ref="N410:Q410"/>
    <mergeCell ref="N407:Q407"/>
    <mergeCell ref="N399:Q399"/>
    <mergeCell ref="F422:I422"/>
    <mergeCell ref="F427:I427"/>
    <mergeCell ref="F428:I428"/>
    <mergeCell ref="F429:I429"/>
    <mergeCell ref="L429:M429"/>
    <mergeCell ref="N420:Q420"/>
    <mergeCell ref="F423:I423"/>
    <mergeCell ref="F424:I424"/>
    <mergeCell ref="F426:I426"/>
    <mergeCell ref="L426:M426"/>
    <mergeCell ref="L411:M411"/>
    <mergeCell ref="N429:Q429"/>
    <mergeCell ref="N425:Q425"/>
    <mergeCell ref="F415:I415"/>
    <mergeCell ref="F416:I416"/>
    <mergeCell ref="F417:I417"/>
    <mergeCell ref="L417:M417"/>
    <mergeCell ref="N417:Q417"/>
    <mergeCell ref="F418:I418"/>
    <mergeCell ref="F419:I419"/>
    <mergeCell ref="N404:Q404"/>
    <mergeCell ref="N411:Q411"/>
    <mergeCell ref="F412:I412"/>
    <mergeCell ref="F413:I413"/>
    <mergeCell ref="F414:I414"/>
    <mergeCell ref="L414:M414"/>
    <mergeCell ref="N414:Q414"/>
    <mergeCell ref="F408:I408"/>
    <mergeCell ref="F409:I409"/>
    <mergeCell ref="F411:I411"/>
    <mergeCell ref="F405:I405"/>
    <mergeCell ref="F406:I406"/>
    <mergeCell ref="F407:I407"/>
    <mergeCell ref="L407:M407"/>
    <mergeCell ref="F403:I403"/>
    <mergeCell ref="F404:I404"/>
    <mergeCell ref="L404:M404"/>
    <mergeCell ref="F401:I401"/>
    <mergeCell ref="L401:M401"/>
    <mergeCell ref="N401:Q401"/>
    <mergeCell ref="F402:I402"/>
    <mergeCell ref="F397:I397"/>
    <mergeCell ref="F398:I398"/>
    <mergeCell ref="F399:I399"/>
    <mergeCell ref="L399:M399"/>
    <mergeCell ref="F395:I395"/>
    <mergeCell ref="F396:I396"/>
    <mergeCell ref="F390:I390"/>
    <mergeCell ref="F391:I391"/>
    <mergeCell ref="F392:I392"/>
    <mergeCell ref="L392:M392"/>
    <mergeCell ref="L387:M387"/>
    <mergeCell ref="N387:Q387"/>
    <mergeCell ref="F389:I389"/>
    <mergeCell ref="L389:M389"/>
    <mergeCell ref="F393:I393"/>
    <mergeCell ref="F394:I394"/>
    <mergeCell ref="N392:Q392"/>
    <mergeCell ref="N389:Q389"/>
    <mergeCell ref="F377:I377"/>
    <mergeCell ref="F378:I378"/>
    <mergeCell ref="F379:I379"/>
    <mergeCell ref="L379:M379"/>
    <mergeCell ref="L396:M396"/>
    <mergeCell ref="N396:Q396"/>
    <mergeCell ref="F384:I384"/>
    <mergeCell ref="F385:I385"/>
    <mergeCell ref="F386:I386"/>
    <mergeCell ref="F387:I387"/>
    <mergeCell ref="N379:Q379"/>
    <mergeCell ref="F380:I380"/>
    <mergeCell ref="F381:I381"/>
    <mergeCell ref="F383:I383"/>
    <mergeCell ref="L383:M383"/>
    <mergeCell ref="N383:Q383"/>
    <mergeCell ref="F375:I375"/>
    <mergeCell ref="F376:I376"/>
    <mergeCell ref="L376:M376"/>
    <mergeCell ref="N376:Q376"/>
    <mergeCell ref="F371:I371"/>
    <mergeCell ref="F372:I372"/>
    <mergeCell ref="F373:I373"/>
    <mergeCell ref="L373:M373"/>
    <mergeCell ref="F366:I366"/>
    <mergeCell ref="L366:M366"/>
    <mergeCell ref="N366:Q366"/>
    <mergeCell ref="F367:I367"/>
    <mergeCell ref="N373:Q373"/>
    <mergeCell ref="F374:I374"/>
    <mergeCell ref="F368:I368"/>
    <mergeCell ref="L368:M368"/>
    <mergeCell ref="N368:Q368"/>
    <mergeCell ref="F370:I370"/>
    <mergeCell ref="L370:M370"/>
    <mergeCell ref="N370:Q370"/>
    <mergeCell ref="L363:M363"/>
    <mergeCell ref="N363:Q363"/>
    <mergeCell ref="F364:I364"/>
    <mergeCell ref="F361:I361"/>
    <mergeCell ref="L361:M361"/>
    <mergeCell ref="N361:Q361"/>
    <mergeCell ref="F362:I362"/>
    <mergeCell ref="F365:I365"/>
    <mergeCell ref="F354:I354"/>
    <mergeCell ref="F355:I355"/>
    <mergeCell ref="L355:M355"/>
    <mergeCell ref="F356:I356"/>
    <mergeCell ref="F357:I357"/>
    <mergeCell ref="F358:I358"/>
    <mergeCell ref="F359:I359"/>
    <mergeCell ref="F360:I360"/>
    <mergeCell ref="F363:I363"/>
    <mergeCell ref="L350:M350"/>
    <mergeCell ref="N350:Q350"/>
    <mergeCell ref="F351:I351"/>
    <mergeCell ref="F352:I352"/>
    <mergeCell ref="F347:I347"/>
    <mergeCell ref="F348:I348"/>
    <mergeCell ref="F349:I349"/>
    <mergeCell ref="F350:I350"/>
    <mergeCell ref="F353:I353"/>
    <mergeCell ref="F341:I341"/>
    <mergeCell ref="L341:M341"/>
    <mergeCell ref="N341:Q341"/>
    <mergeCell ref="F342:I342"/>
    <mergeCell ref="F343:I343"/>
    <mergeCell ref="F344:I344"/>
    <mergeCell ref="L344:M344"/>
    <mergeCell ref="N344:Q344"/>
    <mergeCell ref="F346:I346"/>
    <mergeCell ref="L346:M346"/>
    <mergeCell ref="N346:Q346"/>
    <mergeCell ref="F336:I336"/>
    <mergeCell ref="F337:I337"/>
    <mergeCell ref="L337:M337"/>
    <mergeCell ref="N337:Q337"/>
    <mergeCell ref="F338:I338"/>
    <mergeCell ref="L338:M338"/>
    <mergeCell ref="N338:Q338"/>
    <mergeCell ref="F339:I339"/>
    <mergeCell ref="F340:I340"/>
    <mergeCell ref="F331:I331"/>
    <mergeCell ref="F332:I332"/>
    <mergeCell ref="L332:M332"/>
    <mergeCell ref="F333:I333"/>
    <mergeCell ref="L333:M333"/>
    <mergeCell ref="F334:I334"/>
    <mergeCell ref="F335:I335"/>
    <mergeCell ref="F328:I328"/>
    <mergeCell ref="L328:M328"/>
    <mergeCell ref="N328:Q328"/>
    <mergeCell ref="F329:I329"/>
    <mergeCell ref="F324:I324"/>
    <mergeCell ref="F325:I325"/>
    <mergeCell ref="F326:I326"/>
    <mergeCell ref="F327:I327"/>
    <mergeCell ref="F330:I330"/>
    <mergeCell ref="L316:M316"/>
    <mergeCell ref="N316:Q316"/>
    <mergeCell ref="F317:I317"/>
    <mergeCell ref="F318:I318"/>
    <mergeCell ref="F319:I319"/>
    <mergeCell ref="F320:I320"/>
    <mergeCell ref="F321:I321"/>
    <mergeCell ref="F322:I322"/>
    <mergeCell ref="F323:I323"/>
    <mergeCell ref="F312:I312"/>
    <mergeCell ref="F313:I313"/>
    <mergeCell ref="F314:I314"/>
    <mergeCell ref="F315:I315"/>
    <mergeCell ref="F308:I308"/>
    <mergeCell ref="F309:I309"/>
    <mergeCell ref="F310:I310"/>
    <mergeCell ref="F311:I311"/>
    <mergeCell ref="L303:M303"/>
    <mergeCell ref="N303:Q303"/>
    <mergeCell ref="F304:I304"/>
    <mergeCell ref="F305:I305"/>
    <mergeCell ref="F316:I316"/>
    <mergeCell ref="F301:I301"/>
    <mergeCell ref="F302:I302"/>
    <mergeCell ref="F303:I303"/>
    <mergeCell ref="F306:I306"/>
    <mergeCell ref="F307:I307"/>
    <mergeCell ref="F299:I299"/>
    <mergeCell ref="F300:I300"/>
    <mergeCell ref="L300:M300"/>
    <mergeCell ref="F296:I296"/>
    <mergeCell ref="L296:M296"/>
    <mergeCell ref="N296:Q296"/>
    <mergeCell ref="F297:I297"/>
    <mergeCell ref="L291:M291"/>
    <mergeCell ref="N291:Q291"/>
    <mergeCell ref="F292:I292"/>
    <mergeCell ref="L292:M292"/>
    <mergeCell ref="N292:Q292"/>
    <mergeCell ref="F298:I298"/>
    <mergeCell ref="F293:I293"/>
    <mergeCell ref="F294:I294"/>
    <mergeCell ref="F295:I295"/>
    <mergeCell ref="F286:I286"/>
    <mergeCell ref="F288:I288"/>
    <mergeCell ref="F289:I289"/>
    <mergeCell ref="F290:I290"/>
    <mergeCell ref="F291:I291"/>
    <mergeCell ref="L281:M281"/>
    <mergeCell ref="L286:M286"/>
    <mergeCell ref="N286:Q286"/>
    <mergeCell ref="F287:I287"/>
    <mergeCell ref="L287:M287"/>
    <mergeCell ref="N287:Q287"/>
    <mergeCell ref="F282:I282"/>
    <mergeCell ref="F283:I283"/>
    <mergeCell ref="F284:I284"/>
    <mergeCell ref="F285:I285"/>
    <mergeCell ref="F279:I279"/>
    <mergeCell ref="F280:I280"/>
    <mergeCell ref="F281:I281"/>
    <mergeCell ref="F276:I276"/>
    <mergeCell ref="L276:M276"/>
    <mergeCell ref="N276:Q276"/>
    <mergeCell ref="F277:I277"/>
    <mergeCell ref="F272:I272"/>
    <mergeCell ref="F273:I273"/>
    <mergeCell ref="F274:I274"/>
    <mergeCell ref="F275:I275"/>
    <mergeCell ref="F278:I278"/>
    <mergeCell ref="L278:M278"/>
    <mergeCell ref="N278:Q278"/>
    <mergeCell ref="F265:I265"/>
    <mergeCell ref="F266:I266"/>
    <mergeCell ref="F267:I267"/>
    <mergeCell ref="F268:I268"/>
    <mergeCell ref="F269:I269"/>
    <mergeCell ref="F270:I270"/>
    <mergeCell ref="F271:I271"/>
    <mergeCell ref="L271:M271"/>
    <mergeCell ref="N271:Q271"/>
    <mergeCell ref="F258:I258"/>
    <mergeCell ref="F259:I259"/>
    <mergeCell ref="L259:M259"/>
    <mergeCell ref="N259:Q259"/>
    <mergeCell ref="F260:I260"/>
    <mergeCell ref="F261:I261"/>
    <mergeCell ref="F262:I262"/>
    <mergeCell ref="F263:I263"/>
    <mergeCell ref="F264:I264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F244:I244"/>
    <mergeCell ref="L244:M244"/>
    <mergeCell ref="N244:Q244"/>
    <mergeCell ref="F245:I245"/>
    <mergeCell ref="F246:I246"/>
    <mergeCell ref="F247:I247"/>
    <mergeCell ref="F248:I248"/>
    <mergeCell ref="F249:I249"/>
    <mergeCell ref="F250:I250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28:I228"/>
    <mergeCell ref="F229:I229"/>
    <mergeCell ref="F230:I230"/>
    <mergeCell ref="F231:I231"/>
    <mergeCell ref="F232:I232"/>
    <mergeCell ref="N222:Q222"/>
    <mergeCell ref="F223:I223"/>
    <mergeCell ref="L232:M232"/>
    <mergeCell ref="N232:Q232"/>
    <mergeCell ref="F233:I233"/>
    <mergeCell ref="F234:I234"/>
    <mergeCell ref="F224:I224"/>
    <mergeCell ref="F225:I225"/>
    <mergeCell ref="F226:I226"/>
    <mergeCell ref="F227:I227"/>
    <mergeCell ref="F222:I222"/>
    <mergeCell ref="L222:M222"/>
    <mergeCell ref="L227:M227"/>
    <mergeCell ref="N227:Q227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L211:M211"/>
    <mergeCell ref="N211:Q211"/>
    <mergeCell ref="F212:I212"/>
    <mergeCell ref="F213:I213"/>
    <mergeCell ref="F221:I221"/>
    <mergeCell ref="F209:I209"/>
    <mergeCell ref="F210:I210"/>
    <mergeCell ref="F211:I211"/>
    <mergeCell ref="F214:I214"/>
    <mergeCell ref="L214:M214"/>
    <mergeCell ref="N214:Q214"/>
    <mergeCell ref="F201:I201"/>
    <mergeCell ref="F202:I202"/>
    <mergeCell ref="F204:I204"/>
    <mergeCell ref="L204:M204"/>
    <mergeCell ref="N204:Q204"/>
    <mergeCell ref="F207:I207"/>
    <mergeCell ref="L207:M207"/>
    <mergeCell ref="N207:Q207"/>
    <mergeCell ref="F208:I208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200:I200"/>
    <mergeCell ref="L200:M200"/>
    <mergeCell ref="N200:Q200"/>
    <mergeCell ref="F191:I191"/>
    <mergeCell ref="F192:I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84:I184"/>
    <mergeCell ref="F185:I185"/>
    <mergeCell ref="F186:I186"/>
    <mergeCell ref="L186:M186"/>
    <mergeCell ref="N186:Q186"/>
    <mergeCell ref="F187:I187"/>
    <mergeCell ref="F188:I188"/>
    <mergeCell ref="F190:I190"/>
    <mergeCell ref="L190:M190"/>
    <mergeCell ref="N190:Q190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60:I160"/>
    <mergeCell ref="F161:I161"/>
    <mergeCell ref="F162:I162"/>
    <mergeCell ref="L162:M162"/>
    <mergeCell ref="N162:Q162"/>
    <mergeCell ref="F163:I163"/>
    <mergeCell ref="F164:I164"/>
    <mergeCell ref="F149:I149"/>
    <mergeCell ref="F165:I165"/>
    <mergeCell ref="L165:M165"/>
    <mergeCell ref="N165:Q165"/>
    <mergeCell ref="F153:I153"/>
    <mergeCell ref="F154:I154"/>
    <mergeCell ref="F155:I155"/>
    <mergeCell ref="L155:M155"/>
    <mergeCell ref="N155:Q155"/>
    <mergeCell ref="F156:I156"/>
    <mergeCell ref="F145:I145"/>
    <mergeCell ref="F146:I146"/>
    <mergeCell ref="F147:I147"/>
    <mergeCell ref="L147:M147"/>
    <mergeCell ref="N147:Q147"/>
    <mergeCell ref="F148:I148"/>
    <mergeCell ref="F150:I150"/>
    <mergeCell ref="F152:I152"/>
    <mergeCell ref="L152:M152"/>
    <mergeCell ref="N152:Q152"/>
    <mergeCell ref="F159:I159"/>
    <mergeCell ref="L159:M159"/>
    <mergeCell ref="N159:Q159"/>
    <mergeCell ref="F157:I157"/>
    <mergeCell ref="N151:Q151"/>
    <mergeCell ref="N158:Q158"/>
    <mergeCell ref="F144:I144"/>
    <mergeCell ref="L144:M144"/>
    <mergeCell ref="F140:I140"/>
    <mergeCell ref="F141:I141"/>
    <mergeCell ref="L141:M141"/>
    <mergeCell ref="N141:Q141"/>
    <mergeCell ref="F138:I138"/>
    <mergeCell ref="L138:M138"/>
    <mergeCell ref="N138:Q138"/>
    <mergeCell ref="F139:I139"/>
    <mergeCell ref="F142:I142"/>
    <mergeCell ref="F143:I143"/>
    <mergeCell ref="N113:Q113"/>
    <mergeCell ref="L115:Q115"/>
    <mergeCell ref="C121:Q121"/>
    <mergeCell ref="F123:P123"/>
    <mergeCell ref="N144:Q144"/>
    <mergeCell ref="F134:I134"/>
    <mergeCell ref="L134:M134"/>
    <mergeCell ref="N134:Q134"/>
    <mergeCell ref="F135:I135"/>
    <mergeCell ref="F136:I136"/>
    <mergeCell ref="M125:P125"/>
    <mergeCell ref="M127:Q127"/>
    <mergeCell ref="M128:Q128"/>
    <mergeCell ref="F130:I130"/>
    <mergeCell ref="L130:M130"/>
    <mergeCell ref="N130:Q130"/>
    <mergeCell ref="D110:H110"/>
    <mergeCell ref="N110:Q110"/>
    <mergeCell ref="D111:H111"/>
    <mergeCell ref="N111:Q111"/>
    <mergeCell ref="D108:H108"/>
    <mergeCell ref="N108:Q108"/>
    <mergeCell ref="D109:H109"/>
    <mergeCell ref="N109:Q109"/>
    <mergeCell ref="D112:H112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M83:Q83"/>
    <mergeCell ref="C85:G85"/>
    <mergeCell ref="N85:Q85"/>
    <mergeCell ref="N87:Q87"/>
    <mergeCell ref="C76:Q76"/>
    <mergeCell ref="F78:P78"/>
    <mergeCell ref="M80:P80"/>
    <mergeCell ref="M82:Q82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E14:L14"/>
    <mergeCell ref="E23:L23"/>
    <mergeCell ref="M26:P26"/>
    <mergeCell ref="M27:P27"/>
    <mergeCell ref="M29:P29"/>
    <mergeCell ref="O16:P16"/>
    <mergeCell ref="O17:P17"/>
    <mergeCell ref="O19:P19"/>
    <mergeCell ref="O20:P20"/>
    <mergeCell ref="O14:P14"/>
    <mergeCell ref="H31:J31"/>
    <mergeCell ref="M31:P31"/>
    <mergeCell ref="C2:Q2"/>
    <mergeCell ref="C4:Q4"/>
    <mergeCell ref="F6:P6"/>
    <mergeCell ref="O8:P8"/>
    <mergeCell ref="O10:P10"/>
    <mergeCell ref="O11:P11"/>
    <mergeCell ref="O13:P13"/>
  </mergeCells>
  <phoneticPr fontId="35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3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814-20 - Oprava střešního...</vt:lpstr>
      <vt:lpstr>'814-20 - Oprava střešního...'!Názvy_tisku</vt:lpstr>
      <vt:lpstr>'Rekapitulace stavby'!Názvy_tisku</vt:lpstr>
      <vt:lpstr>'814-20 - Oprava střešního...'!Oblast_tisku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2021-02-22T13:21:22Z</dcterms:created>
  <dcterms:modified xsi:type="dcterms:W3CDTF">2021-02-22T13:21:38Z</dcterms:modified>
</cp:coreProperties>
</file>